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gelica.gonzalez\Desktop\ANGIE\SIRET\2025\3er Trim. 2025 Inf.Financ.Trimestral (PUBLICACION)\"/>
    </mc:Choice>
  </mc:AlternateContent>
  <bookViews>
    <workbookView xWindow="-120" yWindow="-120" windowWidth="29040" windowHeight="1584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0" i="16" l="1"/>
  <c r="G30" i="16" s="1"/>
  <c r="D29" i="16"/>
  <c r="G29" i="16" s="1"/>
  <c r="D28" i="16"/>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C45" i="7"/>
  <c r="B45" i="7"/>
  <c r="B33" i="7"/>
  <c r="C43" i="6"/>
  <c r="B43" i="6"/>
  <c r="C3" i="6"/>
  <c r="B3" i="6"/>
  <c r="F26" i="4"/>
  <c r="C28" i="4"/>
  <c r="B28" i="4"/>
  <c r="C24" i="3"/>
  <c r="B24" i="3"/>
  <c r="B3" i="8"/>
  <c r="C3" i="8"/>
  <c r="C59" i="7"/>
  <c r="D38" i="5"/>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C61" i="7"/>
  <c r="B61" i="7"/>
  <c r="F48" i="4"/>
  <c r="E48" i="4"/>
  <c r="C66" i="3"/>
  <c r="B66" i="3"/>
  <c r="E3" i="8"/>
  <c r="F3" i="8"/>
  <c r="F20" i="5"/>
  <c r="F38" i="5"/>
  <c r="D24" i="20" l="1"/>
  <c r="D23" i="20"/>
  <c r="D22" i="20"/>
  <c r="D21" i="20"/>
  <c r="D20" i="20"/>
  <c r="D19" i="20"/>
  <c r="D18" i="20"/>
  <c r="D17" i="20"/>
  <c r="D16" i="20"/>
  <c r="D15" i="20"/>
  <c r="D11" i="20"/>
  <c r="D10" i="20"/>
  <c r="D9" i="20"/>
  <c r="D8" i="20"/>
  <c r="D7" i="20"/>
  <c r="D6" i="20"/>
  <c r="D5" i="20"/>
  <c r="C15" i="15" l="1"/>
  <c r="C32" i="16" l="1"/>
  <c r="B32"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5" i="20"/>
  <c r="C25" i="20"/>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E19" i="14" s="1"/>
  <c r="I19" i="14" s="1"/>
  <c r="C15" i="17"/>
  <c r="E18" i="14" s="1"/>
  <c r="B15" i="17"/>
  <c r="H49" i="14" s="1"/>
  <c r="D13" i="17"/>
  <c r="G13" i="17" s="1"/>
  <c r="D11" i="17"/>
  <c r="G11" i="17" s="1"/>
  <c r="D9" i="17"/>
  <c r="G9" i="17" s="1"/>
  <c r="D7" i="17"/>
  <c r="G7" i="17" s="1"/>
  <c r="D5" i="17"/>
  <c r="G5" i="17" s="1"/>
  <c r="F67" i="16"/>
  <c r="E67" i="16"/>
  <c r="C67" i="16"/>
  <c r="B67" i="16"/>
  <c r="D65" i="16"/>
  <c r="G65" i="16" s="1"/>
  <c r="D63" i="16"/>
  <c r="G63" i="16" s="1"/>
  <c r="D61" i="16"/>
  <c r="G61" i="16" s="1"/>
  <c r="D59" i="16"/>
  <c r="G59" i="16" s="1"/>
  <c r="D57" i="16"/>
  <c r="G57" i="16" s="1"/>
  <c r="D55" i="16"/>
  <c r="G55" i="16" s="1"/>
  <c r="D53" i="16"/>
  <c r="G53" i="16" s="1"/>
  <c r="D51" i="16"/>
  <c r="F44" i="16"/>
  <c r="E44" i="16"/>
  <c r="C44" i="16"/>
  <c r="B44" i="16"/>
  <c r="D42" i="16"/>
  <c r="G42" i="16" s="1"/>
  <c r="D41" i="16"/>
  <c r="G41" i="16" s="1"/>
  <c r="D40" i="16"/>
  <c r="G40" i="16" s="1"/>
  <c r="D39" i="16"/>
  <c r="G39" i="16" s="1"/>
  <c r="F32" i="16"/>
  <c r="E15" i="14" s="1"/>
  <c r="E32" i="16"/>
  <c r="E14" i="14" s="1"/>
  <c r="H45" i="14"/>
  <c r="E12" i="14"/>
  <c r="D31" i="16"/>
  <c r="G31"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E17" i="14"/>
  <c r="H15" i="14"/>
  <c r="H13" i="14"/>
  <c r="H12" i="14"/>
  <c r="H10" i="14"/>
  <c r="H9" i="14"/>
  <c r="H8" i="14"/>
  <c r="H7" i="14"/>
  <c r="C27" i="20" l="1"/>
  <c r="E33" i="14" s="1"/>
  <c r="I33" i="14" s="1"/>
  <c r="E13" i="24"/>
  <c r="E17" i="24" s="1"/>
  <c r="E21" i="24" s="1"/>
  <c r="B5" i="22"/>
  <c r="B36" i="22" s="1"/>
  <c r="E44" i="14" s="1"/>
  <c r="F5" i="22"/>
  <c r="F36" i="22" s="1"/>
  <c r="E47" i="14" s="1"/>
  <c r="H47" i="14"/>
  <c r="H52" i="14"/>
  <c r="H51" i="14"/>
  <c r="H56" i="14"/>
  <c r="D12" i="18"/>
  <c r="G12" i="18" s="1"/>
  <c r="C38" i="15"/>
  <c r="I18" i="14"/>
  <c r="H50" i="14"/>
  <c r="G19" i="15"/>
  <c r="G38" i="15" s="1"/>
  <c r="D42" i="18"/>
  <c r="G42" i="18" s="1"/>
  <c r="B27" i="20"/>
  <c r="E32" i="14" s="1"/>
  <c r="I32" i="14" s="1"/>
  <c r="D52" i="18"/>
  <c r="G52" i="18" s="1"/>
  <c r="D15" i="19"/>
  <c r="D24" i="19"/>
  <c r="B41" i="19"/>
  <c r="E27" i="14" s="1"/>
  <c r="I27" i="14" s="1"/>
  <c r="E5" i="22"/>
  <c r="E36" i="22" s="1"/>
  <c r="E46" i="14" s="1"/>
  <c r="D18" i="22"/>
  <c r="D68" i="18"/>
  <c r="G68" i="18" s="1"/>
  <c r="C13" i="24"/>
  <c r="C17" i="24" s="1"/>
  <c r="C21" i="24" s="1"/>
  <c r="D25" i="22"/>
  <c r="D13" i="24"/>
  <c r="D17" i="24" s="1"/>
  <c r="D21" i="24" s="1"/>
  <c r="F38" i="15"/>
  <c r="I12" i="14"/>
  <c r="B76" i="18"/>
  <c r="E22" i="14" s="1"/>
  <c r="I22" i="14" s="1"/>
  <c r="D32" i="18"/>
  <c r="G32" i="18" s="1"/>
  <c r="G18" i="22"/>
  <c r="D67" i="16"/>
  <c r="F41" i="19"/>
  <c r="H62" i="14" s="1"/>
  <c r="E38" i="15"/>
  <c r="G51" i="16"/>
  <c r="G67" i="16" s="1"/>
  <c r="G16" i="19"/>
  <c r="G15" i="19" s="1"/>
  <c r="D22" i="22"/>
  <c r="I17" i="14"/>
  <c r="D15" i="15"/>
  <c r="D64" i="18"/>
  <c r="G64" i="18" s="1"/>
  <c r="G35" i="19"/>
  <c r="G15" i="15"/>
  <c r="G29" i="15"/>
  <c r="D29" i="15"/>
  <c r="D22" i="18"/>
  <c r="G22" i="18" s="1"/>
  <c r="C5" i="22"/>
  <c r="C36" i="22" s="1"/>
  <c r="E45" i="14" s="1"/>
  <c r="I45" i="14" s="1"/>
  <c r="G22" i="22"/>
  <c r="H46" i="14"/>
  <c r="D19" i="15"/>
  <c r="D4" i="18"/>
  <c r="G4" i="18" s="1"/>
  <c r="D32" i="16"/>
  <c r="E76" i="18"/>
  <c r="E24" i="14" s="1"/>
  <c r="I24" i="14" s="1"/>
  <c r="G15" i="17"/>
  <c r="F76" i="18"/>
  <c r="E25" i="14" s="1"/>
  <c r="I25" i="14" s="1"/>
  <c r="D5" i="19"/>
  <c r="C41" i="19"/>
  <c r="H60" i="14" s="1"/>
  <c r="D35" i="19"/>
  <c r="D9" i="22"/>
  <c r="B38" i="15"/>
  <c r="D56" i="18"/>
  <c r="G56" i="18" s="1"/>
  <c r="E41" i="19"/>
  <c r="H61" i="14" s="1"/>
  <c r="D27" i="20"/>
  <c r="E34" i="14" s="1"/>
  <c r="I34" i="14" s="1"/>
  <c r="E37" i="14"/>
  <c r="I37" i="14" s="1"/>
  <c r="E36" i="14"/>
  <c r="I36" i="14" s="1"/>
  <c r="I20" i="14"/>
  <c r="I14" i="14"/>
  <c r="I15" i="14"/>
  <c r="I7" i="14"/>
  <c r="D42" i="1" s="1"/>
  <c r="I9" i="14"/>
  <c r="D44" i="1" s="1"/>
  <c r="I10" i="14"/>
  <c r="D45" i="1" s="1"/>
  <c r="I8" i="14"/>
  <c r="D43" i="1" s="1"/>
  <c r="G24" i="19"/>
  <c r="G25" i="22"/>
  <c r="G44" i="16"/>
  <c r="G6" i="22"/>
  <c r="G32" i="16"/>
  <c r="E59" i="14"/>
  <c r="E54" i="14"/>
  <c r="E49" i="14"/>
  <c r="I49" i="14" s="1"/>
  <c r="E39" i="14"/>
  <c r="I39" i="14" s="1"/>
  <c r="G12" i="22"/>
  <c r="G9" i="22" s="1"/>
  <c r="G7" i="19"/>
  <c r="G5" i="19" s="1"/>
  <c r="C76" i="18"/>
  <c r="E13" i="14"/>
  <c r="I13" i="14" s="1"/>
  <c r="D44" i="16"/>
  <c r="H44" i="14"/>
  <c r="I44" i="14" s="1"/>
  <c r="D6" i="22"/>
  <c r="D15" i="17"/>
  <c r="I46" i="14" l="1"/>
  <c r="E51" i="14"/>
  <c r="I51" i="14" s="1"/>
  <c r="E56" i="14"/>
  <c r="E41" i="14"/>
  <c r="I41" i="14" s="1"/>
  <c r="E61" i="14"/>
  <c r="I61" i="14" s="1"/>
  <c r="E52" i="14"/>
  <c r="I52" i="14" s="1"/>
  <c r="E57" i="14"/>
  <c r="E62" i="14"/>
  <c r="I62" i="14" s="1"/>
  <c r="E42" i="14"/>
  <c r="I42" i="14" s="1"/>
  <c r="I47" i="14"/>
  <c r="E50" i="14"/>
  <c r="I50" i="14" s="1"/>
  <c r="E55" i="14"/>
  <c r="E40" i="14"/>
  <c r="I40" i="14" s="1"/>
  <c r="E30" i="14"/>
  <c r="I30" i="14" s="1"/>
  <c r="D49" i="1" s="1"/>
  <c r="H59" i="14"/>
  <c r="I59" i="14" s="1"/>
  <c r="E29" i="14"/>
  <c r="I29" i="14" s="1"/>
  <c r="D48" i="1" s="1"/>
  <c r="D41" i="19"/>
  <c r="I56" i="14"/>
  <c r="H54" i="14"/>
  <c r="I54" i="14" s="1"/>
  <c r="H57" i="14"/>
  <c r="D38" i="15"/>
  <c r="D50" i="1"/>
  <c r="D5" i="22"/>
  <c r="D36" i="22" s="1"/>
  <c r="E28" i="14"/>
  <c r="I28" i="14" s="1"/>
  <c r="G76" i="18"/>
  <c r="D46" i="1"/>
  <c r="G41" i="19"/>
  <c r="D76" i="18"/>
  <c r="E60" i="14"/>
  <c r="I60" i="14" s="1"/>
  <c r="D51" i="1"/>
  <c r="G5" i="22"/>
  <c r="G36" i="22" s="1"/>
  <c r="H55" i="14"/>
  <c r="E23" i="14"/>
  <c r="I23" i="14" s="1"/>
  <c r="I55" i="14" l="1"/>
  <c r="I57" i="14"/>
  <c r="D47" i="1"/>
  <c r="D52" i="1"/>
  <c r="D54"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<sst xmlns="http://schemas.openxmlformats.org/spreadsheetml/2006/main" count="1850" uniqueCount="711">
  <si>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</si>
  <si>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</si>
  <si>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</si>
  <si>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</si>
  <si>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</si>
  <si>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</si>
  <si>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</si>
  <si>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</si>
  <si>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</si>
  <si>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</si>
  <si>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</si>
  <si>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</si>
  <si>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</si>
  <si>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</si>
  <si>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</si>
  <si>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</si>
  <si>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</si>
  <si>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</si>
  <si>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</si>
  <si>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</si>
  <si>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</si>
  <si>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</si>
  <si>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</si>
  <si>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</si>
  <si>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</si>
  <si>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</si>
  <si>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</si>
  <si>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</si>
  <si>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</si>
  <si>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</si>
  <si>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</si>
  <si>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</si>
  <si>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</si>
  <si>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</si>
  <si>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</si>
  <si>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</si>
  <si>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</si>
  <si>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</si>
  <si>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</si>
  <si>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</si>
  <si>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</si>
  <si>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</si>
  <si>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</si>
  <si>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</si>
  <si>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</si>
  <si>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</si>
  <si>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</si>
  <si>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</si>
  <si>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</si>
  <si>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</si>
  <si>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</si>
  <si>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</si>
  <si>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</si>
  <si>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</si>
  <si>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</si>
  <si>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</si>
  <si>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</si>
  <si>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</si>
  <si>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</si>
  <si>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</si>
  <si>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</si>
  <si>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</si>
  <si>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</si>
  <si>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</si>
  <si>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</si>
  <si>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</si>
  <si>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</si>
  <si>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</si>
  <si>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</si>
  <si>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</si>
  <si>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</si>
  <si>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</si>
  <si>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</si>
  <si>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</si>
  <si>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</si>
  <si>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</si>
  <si>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</si>
  <si>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</si>
  <si>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</si>
  <si>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</si>
  <si>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</si>
  <si>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</si>
  <si>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</si>
  <si>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</si>
  <si>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</si>
  <si>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</si>
  <si>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</si>
  <si>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</si>
  <si>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</si>
  <si>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</si>
  <si>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</si>
  <si>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</si>
  <si>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</si>
  <si>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</si>
  <si>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</si>
  <si>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</si>
  <si>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</si>
  <si>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</si>
  <si>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</si>
  <si>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</si>
  <si>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</si>
  <si>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</si>
  <si>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</si>
  <si>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</si>
  <si>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</si>
  <si>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</si>
  <si>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</si>
  <si>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</si>
  <si>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</si>
  <si>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</si>
  <si>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</si>
  <si>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</si>
  <si>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</si>
  <si>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</si>
  <si>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</si>
  <si>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</si>
  <si>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</si>
  <si>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</si>
  <si>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</si>
  <si>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</si>
  <si>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</si>
  <si>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</si>
  <si>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</si>
  <si>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</si>
  <si>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</si>
  <si>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</si>
  <si>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</si>
  <si>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</si>
  <si>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</si>
  <si>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</si>
  <si>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</si>
  <si>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</si>
  <si>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</si>
  <si>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</si>
  <si>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</si>
  <si>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</si>
  <si>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</si>
  <si>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</si>
  <si>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</si>
  <si>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</si>
  <si>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</si>
  <si>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</si>
  <si>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</si>
  <si>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</si>
  <si>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</si>
  <si>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</si>
  <si>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</si>
  <si>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</si>
  <si>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</si>
  <si>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</si>
  <si>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</si>
  <si>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</si>
  <si>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</si>
  <si>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</si>
  <si>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</si>
  <si>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</si>
  <si>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</si>
  <si>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</si>
  <si>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</si>
  <si>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</si>
  <si>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</si>
  <si>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</si>
  <si>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</si>
  <si>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</si>
  <si>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</si>
  <si>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</si>
  <si>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</si>
  <si>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</si>
  <si>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</si>
  <si>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</si>
  <si>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</si>
  <si>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</si>
  <si>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</si>
  <si>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</si>
  <si>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</si>
  <si>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</si>
  <si>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</si>
  <si>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</si>
  <si>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</si>
  <si>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</si>
  <si>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</si>
  <si>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</si>
  <si>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</si>
  <si>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</si>
  <si>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</si>
  <si>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</si>
  <si>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</si>
  <si>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</si>
  <si>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</si>
  <si>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</si>
  <si>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</si>
  <si>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</si>
  <si>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</si>
  <si>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</si>
  <si>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</si>
  <si>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</si>
  <si>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</si>
  <si>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</si>
  <si>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</si>
  <si>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</si>
  <si>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</si>
  <si>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</si>
  <si>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</si>
  <si>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</si>
  <si>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</si>
  <si>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</si>
  <si>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</si>
  <si>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</si>
  <si>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</si>
  <si>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</si>
  <si>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</si>
  <si>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</si>
  <si>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</si>
  <si>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</si>
  <si>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</si>
  <si>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</si>
  <si>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</si>
  <si>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</si>
  <si>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</si>
  <si>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</si>
  <si>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</si>
  <si>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</si>
  <si>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</si>
  <si>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</si>
  <si>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</si>
  <si>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</si>
  <si>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</si>
  <si>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</si>
  <si>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</si>
  <si>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</si>
  <si>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</si>
  <si>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</si>
  <si>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</si>
  <si>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</si>
  <si>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</si>
  <si>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</si>
  <si>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</si>
  <si>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</si>
  <si>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</si>
  <si>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</si>
  <si>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</si>
  <si>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</si>
  <si>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</si>
  <si>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</si>
  <si>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</si>
  <si>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</si>
  <si>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</si>
  <si>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</si>
  <si>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</si>
  <si>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</si>
  <si>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</si>
  <si>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</si>
  <si>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</si>
  <si>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</si>
  <si>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</si>
  <si>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</si>
  <si>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</si>
  <si>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</si>
  <si>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</si>
  <si>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</si>
  <si>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</si>
  <si>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</si>
  <si>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</si>
  <si>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</si>
  <si>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</si>
  <si>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</si>
  <si>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</si>
  <si>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</si>
  <si>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</si>
  <si>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</si>
  <si>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</si>
  <si>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</si>
  <si>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</si>
  <si>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</si>
  <si>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</si>
  <si>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</si>
  <si>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</si>
  <si>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</si>
  <si>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</si>
  <si>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</si>
  <si>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</si>
  <si>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</si>
  <si>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</si>
  <si>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</si>
  <si>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</si>
  <si>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</si>
  <si>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</si>
  <si>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</si>
  <si>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</si>
  <si>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</si>
  <si>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</si>
  <si>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</si>
  <si>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</si>
  <si>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</si>
  <si>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</si>
  <si>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</si>
  <si>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</si>
  <si>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</si>
  <si>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</si>
  <si>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</si>
  <si>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</si>
  <si>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</si>
  <si>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</si>
  <si>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</si>
  <si>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</si>
  <si>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</si>
  <si>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</si>
  <si>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</si>
  <si>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</si>
  <si>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</si>
  <si>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</si>
  <si>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</si>
  <si>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</si>
  <si>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</si>
  <si>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</si>
  <si>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</si>
  <si>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</si>
  <si>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</si>
  <si>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</si>
  <si>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</si>
  <si>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</si>
  <si>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</si>
  <si>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</si>
  <si>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</si>
  <si>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</si>
  <si>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</si>
  <si>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</si>
  <si>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</si>
  <si>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</si>
  <si>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</si>
  <si>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</si>
  <si>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</si>
  <si>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</si>
  <si>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</si>
  <si>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</si>
  <si>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</si>
  <si>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</si>
  <si>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</si>
  <si>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</si>
  <si>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</si>
  <si>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</si>
  <si>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</si>
  <si>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</si>
  <si>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</si>
  <si>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</si>
  <si>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</si>
  <si>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</si>
  <si>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</si>
  <si>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</si>
  <si>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</si>
  <si>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</si>
  <si>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</si>
  <si>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</si>
  <si>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</si>
  <si>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</si>
  <si>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</si>
  <si>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</si>
  <si>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</si>
  <si>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</si>
  <si>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</si>
  <si>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</si>
  <si>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</si>
  <si>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</si>
  <si>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</si>
  <si>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</si>
  <si>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</si>
  <si>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</si>
  <si>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</si>
  <si>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</si>
  <si>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</si>
  <si>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</si>
  <si>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</si>
  <si>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</si>
  <si>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</si>
  <si>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</si>
  <si>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</si>
  <si>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</si>
  <si>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</si>
  <si>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</si>
  <si>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</si>
  <si>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</si>
  <si>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</si>
  <si>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</si>
  <si>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</si>
  <si>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</si>
  <si>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</si>
  <si>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</si>
  <si>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</si>
  <si>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</si>
  <si>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</si>
  <si>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</si>
  <si>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</si>
  <si>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</si>
  <si>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</si>
  <si>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</si>
  <si>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</si>
  <si>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</si>
  <si>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</si>
  <si>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</si>
  <si>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</si>
  <si>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</si>
  <si>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</si>
  <si>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</si>
  <si>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</si>
  <si>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</si>
  <si>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</si>
  <si>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</si>
  <si>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</si>
  <si>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</si>
  <si>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</si>
  <si>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</si>
  <si>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</si>
  <si>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</si>
  <si>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</si>
  <si>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</si>
  <si>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</si>
  <si>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</si>
  <si>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</si>
  <si>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</si>
  <si>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</si>
  <si>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</si>
  <si>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</si>
  <si>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</si>
  <si>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</si>
  <si>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</si>
  <si>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</si>
  <si>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</si>
  <si>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</si>
  <si>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</si>
  <si>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</si>
  <si>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</si>
  <si>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</si>
  <si>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</si>
  <si>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</si>
  <si>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</si>
  <si>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</si>
  <si>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</si>
  <si>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</si>
  <si>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</si>
  <si>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</si>
  <si>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</si>
  <si>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</si>
  <si>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</si>
  <si>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</si>
  <si>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</si>
  <si>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</si>
  <si>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</si>
  <si>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</si>
  <si>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</si>
  <si>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</si>
  <si>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</si>
  <si>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</si>
  <si>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</si>
  <si>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</si>
  <si>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</si>
  <si>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</si>
  <si>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</si>
  <si>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</si>
  <si>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</si>
  <si>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</si>
  <si>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</si>
  <si>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</si>
  <si>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</si>
  <si>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</si>
  <si>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</si>
  <si>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</si>
  <si>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</si>
  <si>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</si>
  <si>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</si>
  <si>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</si>
  <si>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</si>
  <si>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</si>
  <si>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</si>
  <si>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</si>
  <si>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</si>
  <si>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</si>
  <si>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</si>
  <si>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</si>
  <si>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</si>
  <si>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</si>
  <si>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</si>
  <si>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</si>
  <si>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</si>
  <si>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</si>
  <si>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</si>
  <si>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</si>
  <si>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</si>
  <si>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</si>
  <si>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</si>
  <si>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</si>
  <si>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</si>
  <si>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</si>
  <si>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</si>
  <si>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</si>
  <si>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</si>
  <si>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</si>
  <si>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</si>
  <si>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</si>
  <si>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</si>
  <si>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</si>
  <si>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</si>
  <si>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</si>
  <si>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</si>
  <si>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</si>
  <si>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</si>
  <si>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</si>
  <si>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</si>
  <si>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</si>
  <si>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</si>
  <si>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</si>
  <si>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</si>
  <si>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</si>
  <si>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</si>
  <si>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</si>
  <si>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</si>
  <si>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</si>
  <si>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</si>
  <si>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</si>
  <si>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</si>
  <si>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</si>
  <si>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</si>
  <si>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</si>
  <si>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</si>
  <si>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</si>
  <si>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</si>
  <si>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</si>
  <si>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</si>
  <si>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</si>
  <si>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</si>
  <si>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</si>
  <si>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</si>
  <si>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</si>
  <si>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</si>
  <si>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</si>
  <si>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</si>
  <si>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</si>
  <si>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</si>
  <si>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</si>
  <si>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</si>
  <si>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</si>
  <si>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</si>
  <si>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</si>
  <si>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</si>
  <si>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</si>
  <si>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</si>
  <si>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</si>
  <si>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</si>
  <si>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</si>
  <si>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</si>
  <si>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</si>
  <si>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</si>
  <si>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</si>
  <si>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</si>
  <si>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</si>
  <si>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</si>
  <si>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</si>
  <si>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</si>
  <si>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</si>
  <si>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</si>
  <si>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</si>
  <si>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</si>
  <si>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</si>
  <si>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</si>
  <si>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</si>
  <si>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</si>
  <si>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</si>
  <si>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</si>
  <si>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</si>
  <si>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</si>
  <si>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</si>
  <si>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</si>
  <si>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</si>
  <si>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</si>
  <si>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</si>
  <si>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</si>
  <si>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</si>
  <si>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</si>
  <si>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</si>
  <si>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</si>
  <si>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</si>
  <si>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</si>
  <si>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</si>
  <si>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</si>
  <si>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</si>
  <si>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</si>
  <si>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</si>
  <si>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</si>
  <si>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</si>
  <si>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</si>
  <si>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</si>
  <si>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</si>
  <si>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</si>
  <si>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</si>
  <si>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</si>
  <si>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</si>
  <si>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</si>
  <si>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</si>
  <si>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</si>
  <si>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</si>
  <si>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</si>
  <si>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</si>
  <si>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</si>
  <si>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</si>
  <si>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</si>
  <si>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</si>
  <si>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</si>
  <si>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</si>
  <si>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</si>
  <si>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</si>
  <si>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</si>
  <si>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</si>
  <si>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</si>
  <si>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</si>
  <si>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</si>
  <si>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</si>
  <si>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</si>
  <si>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</si>
  <si>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</si>
  <si>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</si>
  <si>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</si>
  <si>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</si>
  <si>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</si>
  <si>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</si>
  <si>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</si>
  <si>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</si>
  <si>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</si>
  <si>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</si>
  <si>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</si>
  <si>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</si>
  <si>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</si>
  <si>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</si>
  <si>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</si>
  <si>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</si>
  <si>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</si>
  <si>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</si>
  <si>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</si>
  <si>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</si>
  <si>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</si>
  <si>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</si>
  <si>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</si>
  <si>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</si>
  <si>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</si>
  <si>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</si>
  <si>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</si>
  <si>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</si>
  <si>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</si>
  <si>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</si>
  <si>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</si>
  <si>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</si>
  <si>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</si>
  <si>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</si>
  <si>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</si>
  <si>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</si>
  <si>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</si>
  <si>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MUNICIPIO DE SALAMANCA, GUANAJUATO.
Estado de Actividades
Del 1 de Enero al 30 de Septiembre de 2025
(Cifras en Pesos)</t>
  </si>
  <si>
    <t>MUNICIPIO DE SALAMANCA, GUANAJUATO.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</si>
  <si>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</si>
  <si>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</si>
  <si>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</si>
  <si>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</si>
  <si>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</si>
  <si>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</si>
  <si>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</si>
  <si>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</si>
  <si>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MUNICIPIO DE SALAMANCA, GUANAJUATO.
Estado de Variación en la Hacienda Pública
Del 1 de Enero 30 de Septiembre de 2025
(Cifras en Pesos)</t>
  </si>
  <si>
    <t>MUNICIPIO DE SALAMANCA, GUANAJUATO.
Estado de Cambios en la Situación Financiera
Del 1 de Enero al 30 de Septiembre de 2025
(Cifras en Pesos)</t>
  </si>
  <si>
    <t>MUNICIPIO DE SALAMANCA, GUANAJUATO.
Estado de Flujos de Efectivo
Del 1 de Enero al 30 de Septiembre de 2025
(Cifras en Pesos)</t>
  </si>
  <si>
    <t>MUNICIPIO DE SALAMANCA, GUANAJUATO.
Estado Analítico del Activo
Del 1 de Enero al 30 de Septiembre de 2025
(Cifras en Pesos)</t>
  </si>
  <si>
    <t>MUNICIPIO DE SALAMANCA, GUANAJUATO.
Estado Analítico de la Deuda y Otros Pasivos
Del 1 de Enero al 30 de Septiembre de 2025
(Cifras en Pesos)</t>
  </si>
  <si>
    <t>MUNICIPIO DE SALAMANCA, GUANAJUATO.</t>
  </si>
  <si>
    <t>Correspondiente del 1 de Enero al 30 de Septiembre de 2025</t>
  </si>
  <si>
    <t>MUNICIPIO DE SALAMANCA, GUANAJUATO.
Estado Analítico del Ejercicio del Presupuesto de Egresos
Clasificación por Objeto del Gasto (Capítulo y Concepto)
Del 1 de Enero al 30 de Septiembre de 2025
(Cifras en Pesos)</t>
  </si>
  <si>
    <t>MUNICIPIO DE SALAMANCA, GUANAJUATO.
Estado Analítico del Ejercicio del Presupuesto de Egresos
Clasificación Económica (por Tipo de Gasto)
Del 1 de Enero al 30 de Septiembre de 2025
(Cifras en Pesos)</t>
  </si>
  <si>
    <t>31111M260010000 H. AYUNTAMIENTO</t>
  </si>
  <si>
    <t>31111M260020000 PRESIDENCIA MUNICIPAL</t>
  </si>
  <si>
    <t>31111M260030100 SECRETARIA DEL H. AYUNTA</t>
  </si>
  <si>
    <t>31111M260030200 DIRECCION DE FISCALIZACI</t>
  </si>
  <si>
    <t>31111M260030300 DIRECCION DE PROTECCION</t>
  </si>
  <si>
    <t>31111M260040000 JUZGADO MUNICIPAL</t>
  </si>
  <si>
    <t>31111M260050000 TESORERIA MUNICIPAL</t>
  </si>
  <si>
    <t>31111M260060000 CONTRALORIA MUNICIPAL</t>
  </si>
  <si>
    <t>31111M260070000 DIRECCION GENERAL DE SEG</t>
  </si>
  <si>
    <t>31111M260080000 DIR GENERAL DE DESARROLL</t>
  </si>
  <si>
    <t>31111M260090100 DIR GRAL BIENESTAR Y DES</t>
  </si>
  <si>
    <t>31111M260090200 DIR DE LA COMISION MUNIC</t>
  </si>
  <si>
    <t>31111M260100100 DIR GRAL SERVICIOS PUBLI</t>
  </si>
  <si>
    <t>31111M260110000 DIRECCION GENERAL DE OBR</t>
  </si>
  <si>
    <t>31111M260120100 OFICIALIA MAYOR</t>
  </si>
  <si>
    <t>31111M260120201 DIRECCION DE RECURSOS MA</t>
  </si>
  <si>
    <t>31111M260120300 DIR TECNOLOGIA DE LA INF</t>
  </si>
  <si>
    <t>31111M260120400 DIR RECURSOS HUMANOS</t>
  </si>
  <si>
    <t>31111M260130000 DIRECCION GENERAL DE COM</t>
  </si>
  <si>
    <t>31111M260140000 DIRECCION GENERAL DE MOV</t>
  </si>
  <si>
    <t>31111M260150000 DIR GRAL DE ORDENAMIENTO</t>
  </si>
  <si>
    <t>31111M260160000 DIR GRAL DE GESTION FINA</t>
  </si>
  <si>
    <t>31111M260900100 DESARROLLO INTEGRAL DE L</t>
  </si>
  <si>
    <t>31111M260900200 INT SALMAN PRA PERSONAS</t>
  </si>
  <si>
    <t>31111M260900300 INSTITUTO MUNICIPAL DE P</t>
  </si>
  <si>
    <t>31111M260900400 INSTITUTO DE LA MUJER</t>
  </si>
  <si>
    <t>MUNICIPIO DE SALAMANCA, GUANAJUATO.
Estado Analítico del Ejercicio del Presupuesto de Egresos
Clasificación Administrativa
Del 1 de Enero al 30 de Septiembre de 2025
(Cifras en Pesos)</t>
  </si>
  <si>
    <t>MUNICIPIO DE SALAMANCA, GUANAJUATO.
Estado Analítico del Ejercicio del Presupuesto de Egresos
Clasificación Funcional (Finalidad y Función)
Del 1 de Enero al 30 de Septiembre de 2025
(Cifras en Pesos)</t>
  </si>
  <si>
    <t>MUNICIPIO DE SALAMANCA, GUANAJUATO.
Estado Analítico de Ingresos
Del 1 de Enero al 30 de Septiembre de 2025
(Cifras en Pesos)</t>
  </si>
  <si>
    <t>MUNICIPIO DE SALAMANCA, GUANAJUATO.
Gasto por Categoría Programática
Del 1 de Enero al 30 de Septiembre de 2025
(Cifras en Pesos)</t>
  </si>
  <si>
    <t>MUNICIPIO DE SALAMANCA, GUANAJUATO.
INDICADORES DE POSTURA FISCAL
Del 1 de Enero al 30 de Septiembre de 2025
(Cifras en Pesos)</t>
  </si>
  <si>
    <t>Amortización de la Deuda Interna con Insituciones de Crédito</t>
  </si>
  <si>
    <t>MUNICIPIO DE SALAMANCA, GUANAJUATO.
Endeudamiento Neto
Del 1 de Enero al 30 de Septiembre de 2025
(Cifras en Pesos)</t>
  </si>
  <si>
    <t>INTERESES DE LA DEUDA INTERN CON INSTIT DE CREDITO</t>
  </si>
  <si>
    <t>MUNICIPIO DE SALAMANCA, GUANAJUATO.
Intereses de la Deuda
Del 1 de Enero al 30 de Septiembre de 2025
(Cifras en Pesos)</t>
  </si>
  <si>
    <t>Del 1 de Enero al 30 de Septiembre de 2025</t>
  </si>
  <si>
    <t xml:space="preserve">“Bajo protesta de decir verdad declaramos que los Estados Financieros y sus notas, son razonablemente correctos y </t>
  </si>
  <si>
    <t>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</si>
</sst>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_ ;[Red]\-#,##0\ "/>
    <numFmt numFmtId="166" formatCode="#,##0.00_ ;[Red]\-#,##0.00\ "/>
  </numFmts>
  <fonts count="2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u/>
      <sz val="8"/>
      <name val="Arial"/>
      <family val="2"/>
    </font>
    <font>
      <sz val="7"/>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24">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0" fontId="3" fillId="0" borderId="2" xfId="14" applyFont="1" applyBorder="1" applyAlignment="1" applyProtection="1">
      <alignment horizontal="left" vertical="top" indent="3"/>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0" fontId="8" fillId="0" borderId="0" xfId="14" applyFont="1" applyAlignment="1">
      <alignment horizontal="left" vertical="top" wrapText="1" indent="2"/>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0" fontId="3" fillId="0" borderId="2" xfId="0" applyFont="1" applyBorder="1" applyAlignment="1" applyProtection="1">
      <alignment horizontal="center"/>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0" fontId="3" fillId="0" borderId="80" xfId="0" applyFont="1" applyBorder="1" applyAlignment="1" applyProtection="1">
      <alignment horizontal="center"/>
      <protection locked="0"/>
    </xf>
    <xf numFmtId="0" fontId="3" fillId="0" borderId="85" xfId="0" applyFont="1" applyBorder="1" applyAlignment="1">
      <alignment horizontal="left"/>
    </xf>
    <xf numFmtId="0" fontId="8" fillId="0" borderId="0" xfId="0" applyFont="1" applyAlignment="1">
      <alignment horizontal="left" indent="1"/>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19"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0"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4" fontId="4" fillId="0" borderId="0" xfId="4" applyNumberForma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1"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2" fillId="0" borderId="0" xfId="15" applyFont="1"/>
    <xf numFmtId="0" fontId="23" fillId="2" borderId="0" xfId="15" applyFont="1" applyFill="1"/>
    <xf numFmtId="0" fontId="23" fillId="15" borderId="0" xfId="15" applyFont="1" applyFill="1" applyAlignment="1">
      <alignment horizontal="center" vertical="center"/>
    </xf>
    <xf numFmtId="0" fontId="23" fillId="15" borderId="0" xfId="15" applyFont="1" applyFill="1"/>
    <xf numFmtId="0" fontId="24" fillId="16" borderId="0" xfId="15" applyFont="1" applyFill="1"/>
    <xf numFmtId="0" fontId="2" fillId="0" borderId="0" xfId="15" applyFont="1" applyAlignment="1">
      <alignment horizontal="center"/>
    </xf>
    <xf numFmtId="0" fontId="2" fillId="0" borderId="0" xfId="15" applyFont="1"/>
    <xf numFmtId="4" fontId="22"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0" fontId="8" fillId="0" borderId="6" xfId="16" applyFont="1" applyBorder="1" applyAlignment="1">
      <alignment horizontal="left" vertical="center" indent="1"/>
    </xf>
    <xf numFmtId="4" fontId="22" fillId="0" borderId="6" xfId="16" applyNumberFormat="1" applyFont="1" applyBorder="1" applyAlignment="1">
      <alignment horizontal="right" vertical="center" wrapText="1" indent="1"/>
    </xf>
    <xf numFmtId="0" fontId="22" fillId="0" borderId="0" xfId="16" applyFont="1" applyAlignment="1">
      <alignment horizontal="left" vertical="center"/>
    </xf>
    <xf numFmtId="4" fontId="22" fillId="0" borderId="0" xfId="16" applyNumberFormat="1" applyFont="1" applyAlignment="1">
      <alignment horizontal="right" vertical="center" indent="1"/>
    </xf>
    <xf numFmtId="0" fontId="2" fillId="5" borderId="5" xfId="16" applyFont="1" applyFill="1" applyBorder="1" applyAlignment="1">
      <alignment horizontal="center" vertical="center"/>
    </xf>
    <xf numFmtId="0" fontId="22"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165" fontId="8" fillId="0" borderId="4" xfId="3" applyNumberFormat="1" applyFont="1" applyFill="1" applyBorder="1" applyAlignment="1" applyProtection="1">
      <alignment vertical="top" wrapText="1"/>
      <protection locked="0"/>
    </xf>
    <xf numFmtId="0" fontId="19" fillId="0" borderId="4" xfId="2" applyFont="1" applyBorder="1" applyAlignment="1" applyProtection="1">
      <alignment horizontal="left" vertical="top" wrapText="1" indent="3"/>
      <protection locked="0"/>
    </xf>
    <xf numFmtId="4" fontId="3" fillId="0" borderId="4" xfId="3" applyNumberFormat="1" applyFont="1" applyFill="1" applyBorder="1" applyAlignment="1" applyProtection="1">
      <alignment horizontal="right" vertical="top"/>
      <protection locked="0"/>
    </xf>
    <xf numFmtId="4" fontId="8" fillId="0" borderId="4" xfId="2" applyNumberFormat="1" applyFont="1" applyBorder="1" applyAlignment="1" applyProtection="1">
      <alignment horizontal="right"/>
      <protection locked="0"/>
    </xf>
    <xf numFmtId="4" fontId="8" fillId="0" borderId="4" xfId="2" applyNumberFormat="1" applyFont="1" applyBorder="1" applyAlignment="1" applyProtection="1">
      <alignment horizontal="center" vertical="center"/>
      <protection locked="0"/>
    </xf>
    <xf numFmtId="4" fontId="3" fillId="0" borderId="4" xfId="2" applyNumberFormat="1" applyFont="1" applyBorder="1" applyAlignment="1" applyProtection="1">
      <alignment horizontal="righ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3" applyNumberFormat="1" applyFont="1" applyFill="1" applyBorder="1" applyAlignment="1" applyProtection="1">
      <alignment horizontal="center" vertical="top" wrapText="1"/>
      <protection locked="0"/>
    </xf>
    <xf numFmtId="4" fontId="3"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8" fillId="0" borderId="4" xfId="3" applyNumberFormat="1" applyFont="1" applyFill="1" applyBorder="1" applyAlignment="1" applyProtection="1">
      <alignment horizontal="center" vertical="top"/>
      <protection locked="0"/>
    </xf>
    <xf numFmtId="4" fontId="8" fillId="0" borderId="4" xfId="2" applyNumberFormat="1" applyFont="1" applyBorder="1" applyAlignment="1" applyProtection="1">
      <alignment horizontal="center" vertical="top"/>
      <protection locked="0"/>
    </xf>
    <xf numFmtId="4" fontId="3" fillId="0" borderId="4" xfId="2" applyNumberFormat="1" applyFont="1" applyBorder="1" applyProtection="1">
      <protection locked="0"/>
    </xf>
    <xf numFmtId="4" fontId="8" fillId="0" borderId="4" xfId="3" applyNumberFormat="1" applyFont="1" applyBorder="1" applyAlignment="1">
      <alignment horizontal="center" vertical="center" wrapText="1"/>
    </xf>
    <xf numFmtId="4" fontId="8" fillId="0" borderId="4" xfId="2" applyNumberFormat="1" applyFont="1" applyBorder="1" applyProtection="1">
      <protection locked="0"/>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166" fontId="3" fillId="0" borderId="4" xfId="3" applyNumberFormat="1" applyFont="1" applyFill="1" applyBorder="1" applyAlignment="1" applyProtection="1">
      <alignment vertical="top" wrapText="1"/>
      <protection locked="0"/>
    </xf>
    <xf numFmtId="166" fontId="8" fillId="0" borderId="4" xfId="3" applyNumberFormat="1" applyFont="1" applyFill="1" applyBorder="1" applyAlignment="1" applyProtection="1">
      <alignment vertical="top" wrapText="1"/>
      <protection locked="0"/>
    </xf>
    <xf numFmtId="4" fontId="3" fillId="0" borderId="4" xfId="2" applyNumberFormat="1" applyFont="1" applyBorder="1" applyAlignment="1" applyProtection="1">
      <alignment vertical="top" wrapText="1"/>
      <protection locked="0"/>
    </xf>
    <xf numFmtId="4" fontId="8" fillId="0" borderId="4" xfId="2" applyNumberFormat="1" applyFont="1" applyBorder="1" applyAlignment="1" applyProtection="1">
      <alignment horizontal="center" vertical="top" wrapText="1"/>
      <protection locked="0"/>
    </xf>
    <xf numFmtId="4" fontId="8" fillId="0" borderId="4" xfId="2" applyNumberFormat="1" applyFont="1" applyBorder="1" applyAlignment="1">
      <alignment horizontal="center" vertical="top" wrapText="1"/>
    </xf>
    <xf numFmtId="4" fontId="8" fillId="0" borderId="4" xfId="2" applyNumberFormat="1" applyFont="1" applyBorder="1" applyAlignment="1">
      <alignment horizontal="center" vertical="top"/>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4" fontId="4" fillId="0" borderId="14" xfId="14" applyNumberFormat="1" applyFont="1" applyBorder="1" applyAlignment="1" applyProtection="1">
      <alignment vertical="top"/>
      <protection locked="0"/>
    </xf>
    <xf numFmtId="4" fontId="4" fillId="0" borderId="15" xfId="14" applyNumberFormat="1" applyFont="1" applyBorder="1" applyAlignment="1" applyProtection="1">
      <alignment vertical="top"/>
      <protection locked="0"/>
    </xf>
    <xf numFmtId="4" fontId="4" fillId="0" borderId="12" xfId="14" applyNumberFormat="1" applyFont="1" applyBorder="1" applyAlignment="1" applyProtection="1">
      <alignment vertical="top"/>
      <protection locked="0"/>
    </xf>
    <xf numFmtId="4" fontId="8" fillId="0" borderId="4" xfId="14" applyNumberFormat="1" applyFont="1" applyBorder="1" applyAlignment="1" applyProtection="1">
      <alignment vertical="top"/>
      <protection locked="0"/>
    </xf>
    <xf numFmtId="4" fontId="8" fillId="0" borderId="2" xfId="14" applyNumberFormat="1" applyFont="1" applyBorder="1" applyAlignment="1" applyProtection="1">
      <alignment vertical="top"/>
      <protection locked="0"/>
    </xf>
    <xf numFmtId="4" fontId="8" fillId="0" borderId="14" xfId="14" applyNumberFormat="1" applyFont="1" applyBorder="1" applyAlignment="1" applyProtection="1">
      <alignment vertical="top"/>
      <protection locked="0"/>
    </xf>
    <xf numFmtId="4" fontId="3" fillId="3" borderId="3" xfId="14" applyNumberFormat="1" applyFont="1" applyFill="1" applyBorder="1" applyAlignment="1">
      <alignment horizontal="center" vertical="center" wrapText="1"/>
    </xf>
    <xf numFmtId="4" fontId="3" fillId="3" borderId="4" xfId="14" applyNumberFormat="1" applyFont="1" applyFill="1" applyBorder="1" applyAlignment="1">
      <alignment horizontal="center" vertical="center" wrapText="1"/>
    </xf>
    <xf numFmtId="4" fontId="3" fillId="3" borderId="1" xfId="14" applyNumberFormat="1" applyFont="1" applyFill="1" applyBorder="1" applyAlignment="1">
      <alignment horizontal="center" vertical="center" wrapText="1"/>
    </xf>
    <xf numFmtId="4" fontId="3" fillId="0" borderId="14" xfId="14" applyNumberFormat="1" applyFont="1" applyBorder="1" applyAlignment="1" applyProtection="1">
      <alignment vertical="top"/>
      <protection locked="0"/>
    </xf>
    <xf numFmtId="4" fontId="8" fillId="0" borderId="15" xfId="14" applyNumberFormat="1" applyFont="1" applyBorder="1" applyAlignment="1" applyProtection="1">
      <alignment vertical="top"/>
      <protection locked="0"/>
    </xf>
    <xf numFmtId="4" fontId="3" fillId="0" borderId="15" xfId="14" applyNumberFormat="1" applyFont="1" applyBorder="1" applyAlignment="1" applyProtection="1">
      <alignment vertical="top"/>
      <protection locked="0"/>
    </xf>
    <xf numFmtId="4" fontId="8" fillId="0" borderId="15" xfId="0" applyNumberFormat="1" applyFont="1" applyBorder="1" applyProtection="1">
      <protection locked="0"/>
    </xf>
    <xf numFmtId="4" fontId="3" fillId="0" borderId="4" xfId="0" applyNumberFormat="1" applyFont="1" applyBorder="1" applyProtection="1">
      <protection locked="0"/>
    </xf>
    <xf numFmtId="4" fontId="8" fillId="0" borderId="12" xfId="0" applyNumberFormat="1" applyFont="1" applyBorder="1" applyProtection="1">
      <protection locked="0"/>
    </xf>
    <xf numFmtId="4" fontId="3" fillId="0" borderId="12" xfId="0" applyNumberFormat="1" applyFont="1" applyBorder="1" applyProtection="1">
      <protection locked="0"/>
    </xf>
    <xf numFmtId="4" fontId="3" fillId="0" borderId="14" xfId="0" applyNumberFormat="1" applyFont="1" applyBorder="1" applyProtection="1">
      <protection locked="0"/>
    </xf>
    <xf numFmtId="4" fontId="3" fillId="0" borderId="15" xfId="0" applyNumberFormat="1" applyFont="1" applyBorder="1" applyProtection="1">
      <protection locked="0"/>
    </xf>
    <xf numFmtId="4" fontId="8" fillId="0" borderId="4" xfId="0" applyNumberFormat="1" applyFont="1" applyBorder="1" applyAlignment="1" applyProtection="1">
      <alignment horizontal="right"/>
      <protection locked="0"/>
    </xf>
    <xf numFmtId="4" fontId="3" fillId="0" borderId="4" xfId="0" applyNumberFormat="1" applyFont="1" applyBorder="1" applyAlignment="1" applyProtection="1">
      <alignment horizontal="right"/>
      <protection locked="0"/>
    </xf>
    <xf numFmtId="4" fontId="8" fillId="0" borderId="4" xfId="3" applyNumberFormat="1" applyFont="1" applyFill="1" applyBorder="1" applyAlignment="1" applyProtection="1">
      <alignment horizontal="center" vertical="center"/>
      <protection locked="0"/>
    </xf>
    <xf numFmtId="4" fontId="8" fillId="0" borderId="4" xfId="4" applyNumberFormat="1" applyFont="1" applyBorder="1" applyAlignment="1" applyProtection="1">
      <alignment horizontal="right"/>
      <protection locked="0"/>
    </xf>
    <xf numFmtId="4" fontId="3" fillId="0" borderId="4" xfId="4" applyNumberFormat="1" applyFont="1" applyBorder="1" applyAlignment="1" applyProtection="1">
      <alignment horizontal="right"/>
      <protection locked="0"/>
    </xf>
    <xf numFmtId="4" fontId="3" fillId="0" borderId="15" xfId="0" applyNumberFormat="1" applyFont="1" applyBorder="1" applyAlignment="1" applyProtection="1">
      <alignment horizontal="right"/>
      <protection locked="0"/>
    </xf>
    <xf numFmtId="4" fontId="22" fillId="0" borderId="4" xfId="16" applyNumberFormat="1" applyFont="1" applyBorder="1" applyAlignment="1">
      <alignment horizontal="right" vertical="center" wrapText="1" indent="1"/>
    </xf>
    <xf numFmtId="4" fontId="22" fillId="0" borderId="3" xfId="16" applyNumberFormat="1" applyFont="1" applyBorder="1" applyAlignment="1">
      <alignment horizontal="right" vertical="center" wrapText="1" indent="1"/>
    </xf>
    <xf numFmtId="4" fontId="8" fillId="0" borderId="4" xfId="0" applyNumberFormat="1" applyFont="1" applyBorder="1" applyAlignment="1" applyProtection="1">
      <alignment horizontal="right" vertical="center" wrapText="1"/>
      <protection locked="0"/>
    </xf>
    <xf numFmtId="4" fontId="4" fillId="0" borderId="5" xfId="0" applyNumberFormat="1" applyFont="1" applyBorder="1" applyAlignment="1">
      <alignment horizontal="center" vertical="center"/>
    </xf>
    <xf numFmtId="4" fontId="4" fillId="0" borderId="6" xfId="0" applyNumberFormat="1" applyFont="1" applyBorder="1" applyAlignment="1">
      <alignment horizontal="center" vertical="center"/>
    </xf>
    <xf numFmtId="4" fontId="14" fillId="0" borderId="6" xfId="0" applyNumberFormat="1" applyFont="1" applyBorder="1" applyAlignment="1">
      <alignment horizontal="center" vertical="center" wrapText="1"/>
    </xf>
    <xf numFmtId="4" fontId="15" fillId="4" borderId="6" xfId="0" applyNumberFormat="1" applyFont="1" applyFill="1" applyBorder="1" applyAlignment="1">
      <alignment horizontal="right" vertical="center" wrapText="1"/>
    </xf>
    <xf numFmtId="4" fontId="15" fillId="9" borderId="7" xfId="5" applyNumberFormat="1" applyFont="1" applyFill="1" applyBorder="1" applyAlignment="1">
      <alignment horizontal="right" vertical="center" wrapText="1"/>
    </xf>
    <xf numFmtId="4" fontId="4" fillId="0" borderId="85" xfId="0" applyNumberFormat="1" applyFont="1" applyBorder="1" applyAlignment="1">
      <alignment horizontal="center" vertical="center"/>
    </xf>
    <xf numFmtId="4" fontId="4" fillId="0" borderId="0" xfId="0" applyNumberFormat="1" applyFont="1" applyAlignment="1">
      <alignment horizontal="center" vertical="center"/>
    </xf>
    <xf numFmtId="4" fontId="14" fillId="0" borderId="0" xfId="0" applyNumberFormat="1" applyFont="1" applyAlignment="1">
      <alignment horizontal="center" vertical="center" wrapText="1"/>
    </xf>
    <xf numFmtId="4" fontId="15" fillId="4" borderId="0" xfId="0" applyNumberFormat="1" applyFont="1" applyFill="1" applyAlignment="1">
      <alignment horizontal="right" vertical="center" wrapText="1"/>
    </xf>
    <xf numFmtId="4" fontId="15" fillId="9" borderId="76" xfId="5" applyNumberFormat="1" applyFont="1" applyFill="1" applyBorder="1" applyAlignment="1">
      <alignment horizontal="right" vertical="center" wrapText="1"/>
    </xf>
    <xf numFmtId="4" fontId="4" fillId="0" borderId="0" xfId="0" applyNumberFormat="1" applyFont="1" applyAlignment="1">
      <alignment horizontal="center"/>
    </xf>
    <xf numFmtId="4" fontId="4" fillId="0" borderId="86" xfId="0" applyNumberFormat="1" applyFont="1" applyBorder="1" applyAlignment="1">
      <alignment horizontal="center" vertical="center"/>
    </xf>
    <xf numFmtId="4" fontId="4" fillId="0" borderId="80" xfId="0" applyNumberFormat="1" applyFont="1" applyBorder="1" applyAlignment="1">
      <alignment horizontal="center"/>
    </xf>
    <xf numFmtId="4" fontId="14" fillId="0" borderId="80" xfId="0" applyNumberFormat="1" applyFont="1" applyBorder="1" applyAlignment="1">
      <alignment horizontal="center" vertical="center" wrapText="1"/>
    </xf>
    <xf numFmtId="4" fontId="15" fillId="4" borderId="80" xfId="0" applyNumberFormat="1" applyFont="1" applyFill="1" applyBorder="1" applyAlignment="1">
      <alignment horizontal="right" vertical="center" wrapText="1"/>
    </xf>
    <xf numFmtId="4" fontId="15" fillId="9" borderId="79" xfId="5" applyNumberFormat="1" applyFont="1" applyFill="1" applyBorder="1" applyAlignment="1">
      <alignment horizontal="right" vertical="center" wrapText="1"/>
    </xf>
    <xf numFmtId="4" fontId="14" fillId="0" borderId="22" xfId="0" applyNumberFormat="1"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4" fillId="0" borderId="76" xfId="0" applyNumberFormat="1" applyFont="1" applyBorder="1" applyAlignment="1">
      <alignment horizontal="center" vertical="center" wrapText="1"/>
    </xf>
    <xf numFmtId="4" fontId="15" fillId="4" borderId="15" xfId="0" applyNumberFormat="1" applyFont="1" applyFill="1" applyBorder="1" applyAlignment="1">
      <alignment horizontal="right" vertical="center" wrapText="1"/>
    </xf>
    <xf numFmtId="4" fontId="15" fillId="9" borderId="33" xfId="5" applyNumberFormat="1" applyFont="1" applyFill="1" applyBorder="1" applyAlignment="1">
      <alignment horizontal="right" vertical="center" wrapText="1"/>
    </xf>
    <xf numFmtId="4" fontId="14" fillId="0" borderId="26" xfId="0" applyNumberFormat="1" applyFont="1" applyBorder="1" applyAlignment="1">
      <alignment horizontal="center" vertical="center" wrapText="1"/>
    </xf>
    <xf numFmtId="4" fontId="15" fillId="4" borderId="13" xfId="0" applyNumberFormat="1" applyFont="1" applyFill="1" applyBorder="1" applyAlignment="1">
      <alignment horizontal="right" vertical="center" wrapText="1"/>
    </xf>
    <xf numFmtId="4" fontId="14" fillId="0" borderId="13" xfId="0" applyNumberFormat="1" applyFont="1" applyBorder="1" applyAlignment="1">
      <alignment horizontal="center" vertical="center" wrapText="1"/>
    </xf>
    <xf numFmtId="4" fontId="15" fillId="4" borderId="11" xfId="0" applyNumberFormat="1" applyFont="1" applyFill="1" applyBorder="1" applyAlignment="1">
      <alignment horizontal="right" vertical="center" wrapText="1"/>
    </xf>
    <xf numFmtId="4" fontId="15" fillId="9" borderId="33" xfId="0" applyNumberFormat="1" applyFont="1" applyFill="1" applyBorder="1" applyAlignment="1">
      <alignment horizontal="right" vertical="center" wrapText="1"/>
    </xf>
    <xf numFmtId="4" fontId="14" fillId="0" borderId="48" xfId="0" applyNumberFormat="1" applyFont="1" applyBorder="1" applyAlignment="1">
      <alignment horizontal="center" vertical="center" wrapText="1"/>
    </xf>
    <xf numFmtId="4" fontId="14" fillId="0" borderId="49" xfId="0" applyNumberFormat="1" applyFont="1" applyBorder="1" applyAlignment="1">
      <alignment horizontal="center" vertical="center" wrapText="1"/>
    </xf>
    <xf numFmtId="4" fontId="15" fillId="4" borderId="49" xfId="0" applyNumberFormat="1" applyFont="1" applyFill="1" applyBorder="1" applyAlignment="1">
      <alignment horizontal="right" vertical="center" wrapText="1"/>
    </xf>
    <xf numFmtId="4" fontId="15" fillId="9" borderId="50" xfId="5" applyNumberFormat="1" applyFont="1" applyFill="1" applyBorder="1" applyAlignment="1">
      <alignment horizontal="right" vertical="center" wrapText="1"/>
    </xf>
    <xf numFmtId="4" fontId="14" fillId="5" borderId="47" xfId="0" applyNumberFormat="1" applyFont="1" applyFill="1" applyBorder="1" applyAlignment="1">
      <alignment vertical="center" wrapText="1"/>
    </xf>
    <xf numFmtId="4" fontId="14" fillId="5" borderId="64" xfId="0" applyNumberFormat="1" applyFont="1" applyFill="1" applyBorder="1" applyAlignment="1">
      <alignment horizontal="center" vertical="center" wrapText="1"/>
    </xf>
    <xf numFmtId="4" fontId="14" fillId="0" borderId="40" xfId="0" applyNumberFormat="1" applyFont="1" applyBorder="1" applyAlignment="1">
      <alignment horizontal="center" vertical="center" wrapText="1"/>
    </xf>
    <xf numFmtId="4" fontId="15" fillId="4" borderId="41" xfId="0" applyNumberFormat="1" applyFont="1" applyFill="1" applyBorder="1" applyAlignment="1">
      <alignment horizontal="right" vertical="center" wrapText="1"/>
    </xf>
    <xf numFmtId="4" fontId="14" fillId="0" borderId="41" xfId="0" applyNumberFormat="1" applyFont="1" applyBorder="1" applyAlignment="1">
      <alignment horizontal="center" vertical="center" wrapText="1"/>
    </xf>
    <xf numFmtId="4" fontId="15" fillId="9" borderId="42" xfId="0" applyNumberFormat="1" applyFont="1" applyFill="1" applyBorder="1" applyAlignment="1">
      <alignment horizontal="right" vertical="center" wrapText="1"/>
    </xf>
    <xf numFmtId="4" fontId="14" fillId="5" borderId="58" xfId="0" applyNumberFormat="1" applyFont="1" applyFill="1" applyBorder="1" applyAlignment="1">
      <alignment horizontal="center" vertical="center" wrapText="1"/>
    </xf>
    <xf numFmtId="4" fontId="14" fillId="5" borderId="72" xfId="0" applyNumberFormat="1" applyFont="1" applyFill="1" applyBorder="1" applyAlignment="1">
      <alignment vertical="center" wrapText="1"/>
    </xf>
    <xf numFmtId="4" fontId="14" fillId="0" borderId="4" xfId="0" applyNumberFormat="1" applyFont="1" applyBorder="1" applyAlignment="1">
      <alignment horizontal="center" vertical="center" wrapText="1"/>
    </xf>
    <xf numFmtId="4" fontId="14" fillId="5" borderId="65" xfId="5" applyNumberFormat="1" applyFont="1" applyFill="1" applyBorder="1" applyAlignment="1">
      <alignment horizontal="right" vertical="center" wrapText="1"/>
    </xf>
    <xf numFmtId="4" fontId="14" fillId="5" borderId="39" xfId="0" applyNumberFormat="1" applyFont="1" applyFill="1" applyBorder="1" applyAlignment="1">
      <alignment horizontal="center" vertical="center" wrapText="1"/>
    </xf>
    <xf numFmtId="4" fontId="14" fillId="5" borderId="39" xfId="0" applyNumberFormat="1" applyFont="1" applyFill="1" applyBorder="1" applyAlignment="1">
      <alignment horizontal="right" vertical="center" wrapText="1"/>
    </xf>
    <xf numFmtId="4" fontId="15" fillId="4" borderId="41" xfId="0" applyNumberFormat="1" applyFont="1" applyFill="1" applyBorder="1" applyAlignment="1">
      <alignment vertical="center" wrapText="1"/>
    </xf>
    <xf numFmtId="4" fontId="14" fillId="0" borderId="73" xfId="0" applyNumberFormat="1" applyFont="1" applyBorder="1" applyAlignment="1">
      <alignment horizontal="center" vertical="center" wrapText="1"/>
    </xf>
    <xf numFmtId="4" fontId="15" fillId="4" borderId="73" xfId="0" applyNumberFormat="1" applyFont="1" applyFill="1" applyBorder="1" applyAlignment="1">
      <alignment vertical="center" wrapText="1"/>
    </xf>
    <xf numFmtId="4"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4" fontId="14" fillId="0" borderId="52" xfId="0" applyNumberFormat="1" applyFont="1" applyBorder="1" applyAlignment="1">
      <alignment horizontal="center" vertical="center" wrapText="1"/>
    </xf>
    <xf numFmtId="4" fontId="15" fillId="4" borderId="53" xfId="0" applyNumberFormat="1" applyFont="1" applyFill="1" applyBorder="1" applyAlignment="1">
      <alignment vertical="center" wrapText="1"/>
    </xf>
    <xf numFmtId="4" fontId="14" fillId="0" borderId="54" xfId="0" applyNumberFormat="1" applyFont="1" applyBorder="1" applyAlignment="1">
      <alignment horizontal="center" vertical="center" wrapText="1"/>
    </xf>
    <xf numFmtId="4" fontId="15" fillId="4" borderId="49" xfId="0" applyNumberFormat="1" applyFont="1" applyFill="1" applyBorder="1" applyAlignment="1">
      <alignment vertical="center" wrapText="1"/>
    </xf>
    <xf numFmtId="4" fontId="15" fillId="9" borderId="56" xfId="5" applyNumberFormat="1" applyFont="1" applyFill="1" applyBorder="1" applyAlignment="1">
      <alignment horizontal="right" vertical="center" wrapText="1"/>
    </xf>
    <xf numFmtId="4" fontId="14" fillId="0" borderId="57" xfId="0" applyNumberFormat="1" applyFont="1" applyBorder="1" applyAlignment="1">
      <alignment horizontal="center" vertical="center" wrapText="1"/>
    </xf>
    <xf numFmtId="4" fontId="15" fillId="4" borderId="77" xfId="0" applyNumberFormat="1" applyFont="1" applyFill="1" applyBorder="1" applyAlignment="1">
      <alignment horizontal="right" vertical="center" wrapText="1"/>
    </xf>
    <xf numFmtId="4" fontId="14" fillId="0" borderId="55" xfId="0" applyNumberFormat="1" applyFont="1" applyBorder="1" applyAlignment="1">
      <alignment horizontal="center" vertical="center" wrapText="1"/>
    </xf>
    <xf numFmtId="4" fontId="15" fillId="4" borderId="12"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4" fontId="14" fillId="0" borderId="24" xfId="0" applyNumberFormat="1" applyFont="1" applyBorder="1" applyAlignment="1">
      <alignment horizontal="center" vertical="center" wrapText="1"/>
    </xf>
    <xf numFmtId="4" fontId="15" fillId="4" borderId="10" xfId="0" applyNumberFormat="1" applyFont="1" applyFill="1" applyBorder="1" applyAlignment="1">
      <alignment vertical="center" wrapText="1"/>
    </xf>
    <xf numFmtId="4" fontId="14" fillId="0" borderId="9" xfId="0" applyNumberFormat="1" applyFont="1" applyBorder="1" applyAlignment="1">
      <alignment horizontal="center" vertical="center" wrapText="1"/>
    </xf>
    <xf numFmtId="4" fontId="15" fillId="4" borderId="4" xfId="0" applyNumberFormat="1" applyFont="1" applyFill="1" applyBorder="1" applyAlignment="1">
      <alignment vertical="center" wrapText="1"/>
    </xf>
    <xf numFmtId="4" fontId="15" fillId="9" borderId="21" xfId="5" applyNumberFormat="1" applyFont="1" applyFill="1" applyBorder="1" applyAlignment="1">
      <alignment horizontal="right" vertical="center" wrapText="1"/>
    </xf>
    <xf numFmtId="4" fontId="14" fillId="0" borderId="32" xfId="0" applyNumberFormat="1"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4" fontId="14" fillId="0" borderId="58" xfId="0" applyNumberFormat="1" applyFont="1" applyBorder="1" applyAlignment="1">
      <alignment horizontal="center" vertical="center" wrapText="1"/>
    </xf>
    <xf numFmtId="4" fontId="15" fillId="4" borderId="60" xfId="0" applyNumberFormat="1" applyFont="1" applyFill="1" applyBorder="1" applyAlignment="1">
      <alignment vertical="center" wrapText="1"/>
    </xf>
    <xf numFmtId="4" fontId="14" fillId="0" borderId="61" xfId="0" applyNumberFormat="1" applyFont="1" applyBorder="1" applyAlignment="1">
      <alignment horizontal="center" vertical="center" wrapText="1"/>
    </xf>
    <xf numFmtId="4" fontId="15" fillId="4" borderId="29" xfId="0" applyNumberFormat="1" applyFont="1" applyFill="1" applyBorder="1" applyAlignment="1">
      <alignment vertical="center" wrapText="1"/>
    </xf>
    <xf numFmtId="4" fontId="15" fillId="9" borderId="30" xfId="5" applyNumberFormat="1" applyFont="1" applyFill="1" applyBorder="1" applyAlignment="1">
      <alignment horizontal="right" vertical="center" wrapText="1"/>
    </xf>
    <xf numFmtId="4" fontId="14" fillId="0" borderId="62" xfId="0" applyNumberFormat="1"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4" fillId="0" borderId="29" xfId="0" applyNumberFormat="1" applyFont="1" applyBorder="1" applyAlignment="1">
      <alignment horizontal="center" vertical="center" wrapText="1"/>
    </xf>
    <xf numFmtId="4" fontId="15" fillId="9" borderId="30" xfId="0" applyNumberFormat="1" applyFont="1" applyFill="1" applyBorder="1" applyAlignment="1">
      <alignment horizontal="right" vertical="center" wrapText="1"/>
    </xf>
    <xf numFmtId="4" fontId="14" fillId="0" borderId="38" xfId="0" applyNumberFormat="1" applyFont="1" applyBorder="1" applyAlignment="1">
      <alignment horizontal="center" vertical="center" wrapText="1"/>
    </xf>
    <xf numFmtId="4" fontId="15" fillId="4" borderId="63" xfId="0" applyNumberFormat="1" applyFont="1" applyFill="1" applyBorder="1" applyAlignment="1">
      <alignment vertical="center" wrapText="1"/>
    </xf>
    <xf numFmtId="4" fontId="14" fillId="0" borderId="44" xfId="0" applyNumberFormat="1" applyFont="1" applyBorder="1" applyAlignment="1">
      <alignment horizontal="center" vertical="center" wrapText="1"/>
    </xf>
    <xf numFmtId="4" fontId="14" fillId="5" borderId="38" xfId="0" applyNumberFormat="1" applyFont="1" applyFill="1" applyBorder="1"/>
    <xf numFmtId="4" fontId="14" fillId="5" borderId="39" xfId="0" applyNumberFormat="1" applyFont="1" applyFill="1" applyBorder="1"/>
    <xf numFmtId="4" fontId="14" fillId="5" borderId="51" xfId="0" applyNumberFormat="1" applyFont="1" applyFill="1" applyBorder="1"/>
    <xf numFmtId="4" fontId="14" fillId="5" borderId="39" xfId="0" applyNumberFormat="1" applyFont="1" applyFill="1" applyBorder="1" applyAlignment="1">
      <alignment vertical="center" wrapText="1"/>
    </xf>
    <xf numFmtId="4" fontId="14" fillId="5" borderId="51" xfId="5" applyNumberFormat="1" applyFont="1" applyFill="1" applyBorder="1" applyAlignment="1">
      <alignment horizontal="right" vertical="center" wrapText="1"/>
    </xf>
    <xf numFmtId="4" fontId="15" fillId="4" borderId="55" xfId="0" applyNumberFormat="1" applyFont="1" applyFill="1" applyBorder="1" applyAlignment="1">
      <alignment horizontal="right" vertical="center" wrapText="1"/>
    </xf>
    <xf numFmtId="4" fontId="14" fillId="0" borderId="28" xfId="0" applyNumberFormat="1" applyFont="1" applyBorder="1" applyAlignment="1">
      <alignment horizontal="center" vertical="center" wrapText="1"/>
    </xf>
    <xf numFmtId="4" fontId="15" fillId="4" borderId="41" xfId="5" applyNumberFormat="1" applyFont="1" applyFill="1" applyBorder="1" applyAlignment="1">
      <alignment vertical="center" wrapText="1"/>
    </xf>
    <xf numFmtId="4" fontId="15" fillId="4" borderId="55" xfId="5" applyNumberFormat="1" applyFont="1" applyFill="1" applyBorder="1" applyAlignment="1">
      <alignment vertical="center" wrapText="1"/>
    </xf>
    <xf numFmtId="4" fontId="14" fillId="5" borderId="47" xfId="0" applyNumberFormat="1" applyFont="1" applyFill="1" applyBorder="1" applyAlignment="1">
      <alignment horizontal="right" vertical="center" wrapText="1"/>
    </xf>
    <xf numFmtId="4" fontId="14" fillId="5" borderId="64" xfId="0" applyNumberFormat="1" applyFont="1" applyFill="1" applyBorder="1" applyAlignment="1">
      <alignment horizontal="right" vertical="center" wrapText="1"/>
    </xf>
    <xf numFmtId="4" fontId="14" fillId="0" borderId="20" xfId="0" applyNumberFormat="1" applyFont="1" applyBorder="1" applyAlignment="1">
      <alignment horizontal="center" vertical="center" wrapText="1"/>
    </xf>
    <xf numFmtId="4" fontId="15" fillId="4" borderId="4" xfId="5" applyNumberFormat="1" applyFont="1" applyFill="1" applyBorder="1" applyAlignment="1">
      <alignment vertical="center" wrapText="1"/>
    </xf>
    <xf numFmtId="4" fontId="15" fillId="4" borderId="12" xfId="0" applyNumberFormat="1" applyFont="1" applyFill="1" applyBorder="1" applyAlignment="1">
      <alignment vertical="center" wrapText="1"/>
    </xf>
    <xf numFmtId="4" fontId="15" fillId="4" borderId="29" xfId="5" applyNumberFormat="1" applyFont="1" applyFill="1" applyBorder="1" applyAlignment="1">
      <alignment vertical="center" wrapText="1"/>
    </xf>
    <xf numFmtId="4" fontId="15" fillId="4" borderId="55" xfId="0" applyNumberFormat="1" applyFont="1" applyFill="1" applyBorder="1" applyAlignment="1">
      <alignment vertical="center" wrapText="1"/>
    </xf>
    <xf numFmtId="4" fontId="14" fillId="0" borderId="66"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15" fillId="4" borderId="14" xfId="5" applyNumberFormat="1" applyFont="1" applyFill="1" applyBorder="1" applyAlignment="1">
      <alignment vertical="center" wrapText="1"/>
    </xf>
    <xf numFmtId="4" fontId="15" fillId="9" borderId="25" xfId="5" applyNumberFormat="1" applyFont="1" applyFill="1" applyBorder="1" applyAlignment="1">
      <alignment horizontal="right" vertical="center" wrapText="1"/>
    </xf>
    <xf numFmtId="4" fontId="14" fillId="5" borderId="0" xfId="0" applyNumberFormat="1" applyFont="1" applyFill="1" applyAlignment="1">
      <alignment vertical="center" wrapText="1"/>
    </xf>
    <xf numFmtId="4" fontId="14" fillId="5" borderId="23" xfId="0" applyNumberFormat="1" applyFont="1" applyFill="1" applyBorder="1" applyAlignment="1">
      <alignment vertical="center" wrapText="1"/>
    </xf>
    <xf numFmtId="4" fontId="14" fillId="0" borderId="37"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4" borderId="14" xfId="0" applyNumberFormat="1" applyFont="1" applyFill="1" applyBorder="1" applyAlignment="1">
      <alignment vertical="center" wrapText="1"/>
    </xf>
    <xf numFmtId="4" fontId="15" fillId="9" borderId="25" xfId="0" applyNumberFormat="1" applyFont="1" applyFill="1" applyBorder="1" applyAlignment="1">
      <alignment horizontal="right" vertical="center" wrapText="1"/>
    </xf>
    <xf numFmtId="4" fontId="15" fillId="4" borderId="12" xfId="5" applyNumberFormat="1" applyFont="1" applyFill="1" applyBorder="1" applyAlignment="1">
      <alignment vertical="center" wrapText="1"/>
    </xf>
    <xf numFmtId="4" fontId="14" fillId="0" borderId="43" xfId="0" applyNumberFormat="1"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49" xfId="5" applyNumberFormat="1" applyFont="1" applyFill="1" applyBorder="1" applyAlignment="1">
      <alignment vertical="center" wrapText="1"/>
    </xf>
    <xf numFmtId="4" fontId="15" fillId="9" borderId="27" xfId="5" applyNumberFormat="1" applyFont="1" applyFill="1" applyBorder="1" applyAlignment="1">
      <alignment horizontal="right" vertical="center" wrapText="1"/>
    </xf>
    <xf numFmtId="4" fontId="14" fillId="5" borderId="0" xfId="0" applyNumberFormat="1" applyFont="1" applyFill="1" applyAlignment="1">
      <alignment horizontal="right" vertical="center" wrapText="1"/>
    </xf>
    <xf numFmtId="4" fontId="14" fillId="5" borderId="23" xfId="0" applyNumberFormat="1" applyFont="1" applyFill="1" applyBorder="1" applyAlignment="1">
      <alignment horizontal="right" vertical="center" wrapText="1"/>
    </xf>
    <xf numFmtId="4" fontId="14" fillId="5" borderId="65" xfId="0" applyNumberFormat="1" applyFont="1" applyFill="1" applyBorder="1" applyAlignment="1">
      <alignment horizontal="right" vertical="center" wrapText="1"/>
    </xf>
    <xf numFmtId="4" fontId="15" fillId="9" borderId="78" xfId="0" applyNumberFormat="1" applyFont="1" applyFill="1" applyBorder="1" applyAlignment="1">
      <alignment horizontal="right" vertical="center" wrapText="1"/>
    </xf>
    <xf numFmtId="0" fontId="5" fillId="0" borderId="0" xfId="0" applyFont="1" applyAlignment="1">
      <alignment horizontal="center" wrapText="1"/>
    </xf>
    <xf numFmtId="0" fontId="4" fillId="0" borderId="0" xfId="4" applyFont="1" applyProtection="1">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4" fontId="14" fillId="5" borderId="46" xfId="0" applyNumberFormat="1" applyFont="1" applyFill="1" applyBorder="1" applyAlignment="1">
      <alignment horizontal="center" vertical="center" wrapText="1"/>
    </xf>
    <xf numFmtId="4" fontId="14" fillId="5" borderId="47" xfId="0" applyNumberFormat="1" applyFont="1" applyFill="1" applyBorder="1" applyAlignment="1">
      <alignment horizontal="center" vertical="center" wrapText="1"/>
    </xf>
    <xf numFmtId="4" fontId="14" fillId="5" borderId="64" xfId="0" applyNumberFormat="1" applyFont="1" applyFill="1" applyBorder="1" applyAlignment="1">
      <alignment horizontal="center" vertical="center" wrapText="1"/>
    </xf>
    <xf numFmtId="4" fontId="14" fillId="5" borderId="22" xfId="0" applyNumberFormat="1" applyFont="1" applyFill="1" applyBorder="1" applyAlignment="1">
      <alignment horizontal="center" vertical="center" wrapText="1"/>
    </xf>
    <xf numFmtId="4" fontId="14" fillId="5" borderId="0" xfId="0" applyNumberFormat="1" applyFont="1" applyFill="1" applyAlignment="1">
      <alignment horizontal="center" vertical="center" wrapText="1"/>
    </xf>
    <xf numFmtId="4" fontId="14" fillId="5" borderId="23" xfId="0" applyNumberFormat="1" applyFont="1" applyFill="1" applyBorder="1" applyAlignment="1">
      <alignment horizontal="center" vertical="center" wrapText="1"/>
    </xf>
    <xf numFmtId="4" fontId="14" fillId="5" borderId="58" xfId="0" applyNumberFormat="1" applyFont="1" applyFill="1" applyBorder="1" applyAlignment="1">
      <alignment horizontal="center" vertical="center" wrapText="1"/>
    </xf>
    <xf numFmtId="4" fontId="14" fillId="5" borderId="59" xfId="0" applyNumberFormat="1" applyFont="1" applyFill="1" applyBorder="1" applyAlignment="1">
      <alignment horizontal="center" vertical="center" wrapText="1"/>
    </xf>
    <xf numFmtId="4" fontId="14" fillId="5" borderId="65" xfId="0" applyNumberFormat="1" applyFont="1" applyFill="1" applyBorder="1" applyAlignment="1">
      <alignment horizontal="center" vertical="center" wrapText="1"/>
    </xf>
    <xf numFmtId="4" fontId="14" fillId="5" borderId="38" xfId="0" applyNumberFormat="1" applyFont="1" applyFill="1" applyBorder="1" applyAlignment="1">
      <alignment horizontal="center" vertical="center" wrapText="1"/>
    </xf>
    <xf numFmtId="4" fontId="14" fillId="5" borderId="39" xfId="0" applyNumberFormat="1" applyFont="1" applyFill="1" applyBorder="1" applyAlignment="1">
      <alignment horizontal="center" vertical="center" wrapText="1"/>
    </xf>
    <xf numFmtId="4" fontId="14" fillId="5" borderId="51" xfId="0" applyNumberFormat="1" applyFont="1" applyFill="1" applyBorder="1" applyAlignment="1">
      <alignment horizontal="center" vertical="center" wrapText="1"/>
    </xf>
    <xf numFmtId="4" fontId="14" fillId="5" borderId="71" xfId="0" applyNumberFormat="1" applyFont="1" applyFill="1" applyBorder="1" applyAlignment="1">
      <alignment horizontal="center" vertical="center" wrapText="1"/>
    </xf>
    <xf numFmtId="4" fontId="14" fillId="5" borderId="7" xfId="0" applyNumberFormat="1" applyFont="1" applyFill="1" applyBorder="1" applyAlignment="1">
      <alignment horizontal="center" vertical="center" wrapText="1"/>
    </xf>
    <xf numFmtId="4" fontId="14" fillId="5" borderId="72" xfId="0" applyNumberFormat="1" applyFont="1" applyFill="1" applyBorder="1" applyAlignment="1">
      <alignment horizontal="center" vertical="center" wrapText="1"/>
    </xf>
    <xf numFmtId="4" fontId="14" fillId="5" borderId="45" xfId="0" applyNumberFormat="1" applyFont="1" applyFill="1" applyBorder="1" applyAlignment="1">
      <alignment horizontal="center" vertical="center" wrapText="1"/>
    </xf>
    <xf numFmtId="4" fontId="14" fillId="5" borderId="70" xfId="0" applyNumberFormat="1" applyFont="1" applyFill="1" applyBorder="1" applyAlignment="1">
      <alignment horizontal="center" vertical="center" wrapText="1"/>
    </xf>
    <xf numFmtId="4" fontId="4" fillId="12" borderId="85" xfId="0" applyNumberFormat="1" applyFont="1" applyFill="1" applyBorder="1" applyAlignment="1">
      <alignment horizontal="center"/>
    </xf>
    <xf numFmtId="4" fontId="4" fillId="12" borderId="0" xfId="0" applyNumberFormat="1" applyFont="1" applyFill="1" applyAlignment="1">
      <alignment horizontal="center"/>
    </xf>
    <xf numFmtId="4" fontId="4" fillId="12" borderId="76" xfId="0" applyNumberFormat="1" applyFont="1" applyFill="1" applyBorder="1" applyAlignment="1">
      <alignment horizont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2" xfId="14" applyNumberFormat="1" applyFont="1" applyFill="1" applyBorder="1" applyAlignment="1" applyProtection="1">
      <alignment horizontal="center" vertical="center" wrapText="1"/>
      <protection locked="0"/>
    </xf>
    <xf numFmtId="4" fontId="3" fillId="3" borderId="14" xfId="14" applyNumberFormat="1" applyFont="1" applyFill="1" applyBorder="1" applyAlignment="1">
      <alignment horizontal="center" vertical="center" wrapText="1"/>
    </xf>
    <xf numFmtId="4" fontId="3" fillId="3" borderId="12" xfId="14" applyNumberFormat="1"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H9" sqref="H9"/>
    </sheetView>
  </sheetViews>
  <sheetFormatPr baseColWidth="10" defaultColWidth="11.42578125" defaultRowHeight="11.25" x14ac:dyDescent="0.2"/>
  <cols>
    <col min="1" max="1" width="16" style="65" customWidth="1"/>
    <col min="2" max="2" width="54.85546875" style="3" customWidth="1"/>
    <col min="3" max="3" width="23.5703125" style="3" customWidth="1"/>
    <col min="4" max="4" width="13.85546875" style="3" customWidth="1"/>
    <col min="5" max="16384" width="11.42578125" style="3"/>
  </cols>
  <sheetData>
    <row r="1" spans="1:4" x14ac:dyDescent="0.2">
      <c r="A1" s="439" t="s">
        <v>669</v>
      </c>
      <c r="B1" s="439"/>
      <c r="C1" s="1" t="s">
        <v>0</v>
      </c>
      <c r="D1" s="2">
        <v>2025</v>
      </c>
    </row>
    <row r="2" spans="1:4" x14ac:dyDescent="0.2">
      <c r="A2" s="439" t="s">
        <v>1</v>
      </c>
      <c r="B2" s="439"/>
      <c r="C2" s="1" t="s">
        <v>2</v>
      </c>
      <c r="D2" s="2" t="s">
        <v>3</v>
      </c>
    </row>
    <row r="3" spans="1:4" x14ac:dyDescent="0.2">
      <c r="A3" s="439" t="s">
        <v>670</v>
      </c>
      <c r="B3" s="439"/>
      <c r="C3" s="1" t="s">
        <v>4</v>
      </c>
      <c r="D3" s="2">
        <v>3</v>
      </c>
    </row>
    <row r="5" spans="1:4" ht="24" customHeight="1" x14ac:dyDescent="0.2">
      <c r="A5" s="4" t="s">
        <v>5</v>
      </c>
      <c r="B5" s="4" t="s">
        <v>6</v>
      </c>
      <c r="C5" s="4" t="s">
        <v>7</v>
      </c>
      <c r="D5" s="437" t="s">
        <v>8</v>
      </c>
    </row>
    <row r="6" spans="1:4" ht="33.75" x14ac:dyDescent="0.2">
      <c r="A6" s="5" t="s">
        <v>9</v>
      </c>
      <c r="B6" s="6" t="s">
        <v>10</v>
      </c>
      <c r="C6" s="7" t="s">
        <v>11</v>
      </c>
      <c r="D6" s="3" t="str">
        <f>IF(('REV Det'!G7+'REV Det'!L7)=0,"Si cumple la regla","No cumple la regla")</f>
        <v>Si cumple la regla</v>
      </c>
    </row>
    <row r="7" spans="1:4" ht="67.5" x14ac:dyDescent="0.2">
      <c r="A7" s="5" t="s">
        <v>12</v>
      </c>
      <c r="B7" s="6" t="s">
        <v>13</v>
      </c>
      <c r="C7" s="7" t="s">
        <v>14</v>
      </c>
      <c r="D7" s="3" t="str">
        <f>IF(('REV Det'!G8+'REV Det'!L8)=0,"Si cumple la regla","No cumple la regla")</f>
        <v>Si cumple la regla</v>
      </c>
    </row>
    <row r="8" spans="1:4" ht="67.5" x14ac:dyDescent="0.2">
      <c r="A8" s="5" t="s">
        <v>15</v>
      </c>
      <c r="B8" s="6" t="s">
        <v>16</v>
      </c>
      <c r="C8" s="7" t="s">
        <v>14</v>
      </c>
      <c r="D8" s="3" t="str">
        <f>IF(('REV Det'!G9+'REV Det'!L9)=0,"Si cumple la regla","No cumple la regla")</f>
        <v>Si cumple la regla</v>
      </c>
    </row>
    <row r="9" spans="1:4" ht="67.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45" x14ac:dyDescent="0.2">
      <c r="A11" s="5" t="s">
        <v>22</v>
      </c>
      <c r="B11" s="6" t="s">
        <v>23</v>
      </c>
      <c r="C11" s="7" t="s">
        <v>24</v>
      </c>
      <c r="D11" s="3" t="str">
        <f>IF((SUM('REV Det'!G12:G27,'REV Det'!L12:L27))=0, "Si cumple la regla","No cumple la regla")</f>
        <v>Si cumple la regla</v>
      </c>
    </row>
    <row r="12" spans="1:4" ht="4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56.25" x14ac:dyDescent="0.2">
      <c r="A15" s="5" t="s">
        <v>33</v>
      </c>
      <c r="B15" s="6" t="s">
        <v>34</v>
      </c>
      <c r="C15" s="7" t="s">
        <v>35</v>
      </c>
      <c r="D15" s="3" t="str">
        <f>IF(('REV Det'!G31+'REV Det'!L31)=0,"Si cumple la regla","No cumple la regla")</f>
        <v>Si cumple la regla</v>
      </c>
    </row>
    <row r="16" spans="1:4" ht="56.25" x14ac:dyDescent="0.2">
      <c r="A16" s="5" t="s">
        <v>36</v>
      </c>
      <c r="B16" s="6" t="s">
        <v>37</v>
      </c>
      <c r="C16" s="7" t="s">
        <v>38</v>
      </c>
      <c r="D16" s="3" t="str">
        <f>IF((SUM('REV Det'!G32:G33,'REV Det'!L32:L33))=0, "Si cumple la regla","No cumple la regla")</f>
        <v>Si cumple la regla</v>
      </c>
    </row>
    <row r="17" spans="1:4" ht="45" x14ac:dyDescent="0.2">
      <c r="A17" s="5" t="s">
        <v>39</v>
      </c>
      <c r="B17" s="6" t="s">
        <v>40</v>
      </c>
      <c r="C17" s="7" t="s">
        <v>38</v>
      </c>
      <c r="D17" s="3" t="str">
        <f>IF(('REV Det'!G34+'REV Det'!L34)=0,"Si cumple la regla","No cumple la regla")</f>
        <v>Si cumple la regla</v>
      </c>
    </row>
    <row r="18" spans="1:4" ht="67.5" x14ac:dyDescent="0.2">
      <c r="A18" s="5" t="s">
        <v>41</v>
      </c>
      <c r="B18" s="6" t="s">
        <v>42</v>
      </c>
      <c r="C18" s="7" t="s">
        <v>38</v>
      </c>
      <c r="D18" s="3" t="str">
        <f>IF((SUM('REV Det'!G35:G36,'REV Det'!L35:L36))=0, "Si cumple la regla","No cumple la regla")</f>
        <v>Si cumple la regla</v>
      </c>
    </row>
    <row r="19" spans="1:4" ht="67.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45" x14ac:dyDescent="0.2">
      <c r="A21" s="5" t="s">
        <v>48</v>
      </c>
      <c r="B21" s="6" t="s">
        <v>49</v>
      </c>
      <c r="C21" s="7" t="s">
        <v>47</v>
      </c>
      <c r="D21" s="3" t="str">
        <f>IF(('REV Det'!G40+'REV Det'!L40)=0,"Si cumple la regla","No cumple la regla")</f>
        <v>Si cumple la regla</v>
      </c>
    </row>
    <row r="22" spans="1:4" ht="67.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67.5" x14ac:dyDescent="0.2">
      <c r="A24" s="5" t="s">
        <v>54</v>
      </c>
      <c r="B24" s="6" t="s">
        <v>55</v>
      </c>
      <c r="C24" s="7" t="s">
        <v>56</v>
      </c>
      <c r="D24" s="3" t="str">
        <f>IF((SUM('REV Det'!G44:G46,'REV Det'!L44:L46))=0, "Si cumple la regla","No cumple la regla")</f>
        <v>Si cumple la regla</v>
      </c>
    </row>
    <row r="25" spans="1:4" ht="78.75" x14ac:dyDescent="0.2">
      <c r="A25" s="5" t="s">
        <v>57</v>
      </c>
      <c r="B25" s="6" t="s">
        <v>58</v>
      </c>
      <c r="C25" s="7" t="s">
        <v>56</v>
      </c>
      <c r="D25" s="3" t="str">
        <f>IF((SUM('REV Det'!G47:G49,'REV Det'!L47:L49))=0, "Si cumple la regla","No cumple la regla")</f>
        <v>Si cumple la regla</v>
      </c>
    </row>
    <row r="26" spans="1:4" ht="67.5" x14ac:dyDescent="0.2">
      <c r="A26" s="5" t="s">
        <v>59</v>
      </c>
      <c r="B26" s="6" t="s">
        <v>60</v>
      </c>
      <c r="C26" s="7" t="s">
        <v>56</v>
      </c>
      <c r="D26" s="3" t="str">
        <f>IF(('REV Det'!G50+'REV Det'!L50)=0,"Si cumple la regla","No cumple la regla")</f>
        <v>Si cumple la regla</v>
      </c>
    </row>
    <row r="27" spans="1:4" ht="78.75" x14ac:dyDescent="0.2">
      <c r="A27" s="5" t="s">
        <v>61</v>
      </c>
      <c r="B27" s="6" t="s">
        <v>62</v>
      </c>
      <c r="C27" s="7" t="s">
        <v>56</v>
      </c>
      <c r="D27" s="3" t="str">
        <f>IF((SUM('REV Det'!G51:G52,'REV Det'!L51:L52))=0, "Si cumple la regla","No cumple la regla")</f>
        <v>Si cumple la regla</v>
      </c>
    </row>
    <row r="28" spans="1:4" ht="67.5" x14ac:dyDescent="0.2">
      <c r="A28" s="5" t="s">
        <v>63</v>
      </c>
      <c r="B28" s="6" t="s">
        <v>64</v>
      </c>
      <c r="C28" s="7" t="s">
        <v>65</v>
      </c>
      <c r="D28" s="3" t="str">
        <f>IF((SUM('REV Det'!G54:G55,'REV Det'!L54:L55))=0, "Si cumple la regla","No cumple la regla")</f>
        <v>Si cumple la regla</v>
      </c>
    </row>
    <row r="29" spans="1:4" ht="67.5" x14ac:dyDescent="0.2">
      <c r="A29" s="5" t="s">
        <v>66</v>
      </c>
      <c r="B29" s="6" t="s">
        <v>67</v>
      </c>
      <c r="C29" s="7" t="s">
        <v>65</v>
      </c>
      <c r="D29" s="3" t="str">
        <f>IF((SUM('REV Det'!G56:G57,'REV Det'!L56:L57))=0, "Si cumple la regla","No cumple la regla")</f>
        <v>Si cumple la regla</v>
      </c>
    </row>
    <row r="30" spans="1:4" ht="67.5" x14ac:dyDescent="0.2">
      <c r="A30" s="5" t="s">
        <v>68</v>
      </c>
      <c r="B30" s="6" t="s">
        <v>69</v>
      </c>
      <c r="C30" s="7" t="s">
        <v>65</v>
      </c>
      <c r="D30" s="3" t="str">
        <f>IF((SUM('REV Det'!G58:G59,'REV Det'!L58:L59))=0, "Si cumple la regla","No cumple la regla")</f>
        <v>Si cumple la regla</v>
      </c>
    </row>
    <row r="31" spans="1:4" ht="101.25"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67.5" x14ac:dyDescent="0.2">
      <c r="A34" s="5" t="s">
        <v>78</v>
      </c>
      <c r="B34" s="6" t="s">
        <v>79</v>
      </c>
      <c r="C34" s="7" t="s">
        <v>80</v>
      </c>
      <c r="D34" s="3" t="str">
        <f>IF((SUM('REV Det'!G77:G79,'REV Det'!L77:L79))=0, "Si cumple la regla","No cumple la regla")</f>
        <v>Si cumple la regla</v>
      </c>
    </row>
    <row r="35" spans="1:4" ht="56.2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45" x14ac:dyDescent="0.2">
      <c r="A37" s="5" t="s">
        <v>86</v>
      </c>
      <c r="B37" s="6" t="s">
        <v>87</v>
      </c>
      <c r="C37" s="7" t="s">
        <v>88</v>
      </c>
      <c r="D37" s="3" t="str">
        <f>IF(('REV Det'!G82+'REV Det'!L82)=0,"Si cumple la regla","No cumple la regla")</f>
        <v>Si cumple la regla</v>
      </c>
    </row>
    <row r="38" spans="1:4" ht="45" x14ac:dyDescent="0.2">
      <c r="A38" s="5" t="s">
        <v>89</v>
      </c>
      <c r="B38" s="6" t="s">
        <v>90</v>
      </c>
      <c r="C38" s="7" t="s">
        <v>88</v>
      </c>
      <c r="D38" s="3" t="str">
        <f>IF(('REV Det'!G83+'REV Det'!L83)=0,"Si cumple la regla","No cumple la regla")</f>
        <v>Si cumple la regla</v>
      </c>
    </row>
    <row r="39" spans="1:4" ht="45" x14ac:dyDescent="0.2">
      <c r="A39" s="5" t="s">
        <v>91</v>
      </c>
      <c r="B39" s="6" t="s">
        <v>92</v>
      </c>
      <c r="C39" s="7" t="s">
        <v>93</v>
      </c>
      <c r="D39" s="3" t="str">
        <f>IF((SUM('REV Det'!G84:G99,'REV Det'!L84:L99))=0, "Si cumple la regla","No cumple la regla")</f>
        <v>Si cumple la regla</v>
      </c>
    </row>
    <row r="40" spans="1:4" ht="4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33.75" x14ac:dyDescent="0.2">
      <c r="A42" s="5" t="s">
        <v>289</v>
      </c>
      <c r="B42" s="6" t="s">
        <v>290</v>
      </c>
      <c r="C42" s="7" t="s">
        <v>291</v>
      </c>
      <c r="D42" s="3" t="str">
        <f>+IF('Rev Det P'!I7=0,"Si cumple la regla", "No cumple la regla")</f>
        <v>Si cumple la regla</v>
      </c>
    </row>
    <row r="43" spans="1:4" ht="45" x14ac:dyDescent="0.2">
      <c r="A43" s="5" t="s">
        <v>292</v>
      </c>
      <c r="B43" s="6" t="s">
        <v>293</v>
      </c>
      <c r="C43" s="7" t="s">
        <v>291</v>
      </c>
      <c r="D43" s="3" t="str">
        <f>+IF('Rev Det P'!I8=0,"Si cumple la regla", "No cumple la regla")</f>
        <v>Si cumple la regla</v>
      </c>
    </row>
    <row r="44" spans="1:4" ht="45" x14ac:dyDescent="0.2">
      <c r="A44" s="5" t="s">
        <v>294</v>
      </c>
      <c r="B44" s="6" t="s">
        <v>295</v>
      </c>
      <c r="C44" s="7" t="s">
        <v>291</v>
      </c>
      <c r="D44" s="3" t="str">
        <f>+IF('Rev Det P'!I9=0,"Si cumple la regla", "No cumple la regla")</f>
        <v>Si cumple la regla</v>
      </c>
    </row>
    <row r="45" spans="1:4" ht="33.75" x14ac:dyDescent="0.2">
      <c r="A45" s="5" t="s">
        <v>296</v>
      </c>
      <c r="B45" s="6" t="s">
        <v>297</v>
      </c>
      <c r="C45" s="7" t="s">
        <v>291</v>
      </c>
      <c r="D45" s="3" t="str">
        <f>+IF('Rev Det P'!I10=0,"Si cumple la regla", "No cumple la regla")</f>
        <v>Si cumple la regla</v>
      </c>
    </row>
    <row r="46" spans="1:4" ht="33.75" x14ac:dyDescent="0.2">
      <c r="A46" s="5" t="s">
        <v>298</v>
      </c>
      <c r="B46" s="6" t="s">
        <v>299</v>
      </c>
      <c r="C46" s="7" t="s">
        <v>300</v>
      </c>
      <c r="D46" s="3" t="str">
        <f>IF(AND('Rev Det P'!I12=0, 'Rev Det P'!I17=0, 'Rev Det P'!I22=0, 'Rev Det P'!I27=0), "Si cumple la regla", "No cumple la regla")</f>
        <v>Si cumple la regla</v>
      </c>
    </row>
    <row r="47" spans="1:4" ht="45" x14ac:dyDescent="0.2">
      <c r="A47" s="5" t="s">
        <v>301</v>
      </c>
      <c r="B47" s="6" t="s">
        <v>302</v>
      </c>
      <c r="C47" s="7" t="s">
        <v>300</v>
      </c>
      <c r="D47" s="3" t="str">
        <f>IF(AND('Rev Det P'!I13=0, 'Rev Det P'!I18=0, 'Rev Det P'!I23=0, 'Rev Det P'!I28=0), "Si cumple la regla", "No cumple la regla")</f>
        <v>Si cumple la regla</v>
      </c>
    </row>
    <row r="48" spans="1:4" ht="45" x14ac:dyDescent="0.2">
      <c r="A48" s="5" t="s">
        <v>303</v>
      </c>
      <c r="B48" s="6" t="s">
        <v>304</v>
      </c>
      <c r="C48" s="7" t="s">
        <v>300</v>
      </c>
      <c r="D48" s="3" t="str">
        <f>IF(AND('Rev Det P'!I14=0, 'Rev Det P'!I19=0, 'Rev Det P'!I24=0, 'Rev Det P'!I29=0), "Si cumple la regla", "No cumple la regla")</f>
        <v>Si cumple la regla</v>
      </c>
    </row>
    <row r="49" spans="1:4" ht="33.75" x14ac:dyDescent="0.2">
      <c r="A49" s="5" t="s">
        <v>305</v>
      </c>
      <c r="B49" s="6" t="s">
        <v>306</v>
      </c>
      <c r="C49" s="7" t="s">
        <v>300</v>
      </c>
      <c r="D49" s="3" t="str">
        <f>IF(AND('Rev Det P'!I15=0, 'Rev Det P'!I20=0, 'Rev Det P'!I25=0, 'Rev Det P'!I30=0), "Si cumple la regla", "No cumple la regla")</f>
        <v>Si cumple la regla</v>
      </c>
    </row>
    <row r="50" spans="1:4" ht="45" x14ac:dyDescent="0.2">
      <c r="A50" s="5" t="s">
        <v>307</v>
      </c>
      <c r="B50" s="6" t="s">
        <v>308</v>
      </c>
      <c r="C50" s="7" t="s">
        <v>309</v>
      </c>
      <c r="D50" s="3" t="str">
        <f>IF(AND('Rev Det P'!I32=0, 'Rev Det P'!I33=0, 'Rev Det P'!I34=0), "Si cumple la regla", "No cumple la regla")</f>
        <v>Si cumple la regla</v>
      </c>
    </row>
    <row r="51" spans="1:4" ht="45" x14ac:dyDescent="0.2">
      <c r="A51" s="5" t="s">
        <v>310</v>
      </c>
      <c r="B51" s="6" t="s">
        <v>311</v>
      </c>
      <c r="C51" s="7" t="s">
        <v>312</v>
      </c>
      <c r="D51" s="3" t="str">
        <f>IF(AND('Rev Det P'!I36=0, 'Rev Det P'!I37=0), "Si cumple la regla", "No cumple la regla")</f>
        <v>Si cumple la regla</v>
      </c>
    </row>
    <row r="52" spans="1:4" ht="56.25" x14ac:dyDescent="0.2">
      <c r="A52" s="5" t="s">
        <v>313</v>
      </c>
      <c r="B52" s="6" t="s">
        <v>318</v>
      </c>
      <c r="C52" s="7" t="s">
        <v>321</v>
      </c>
      <c r="D52" s="3" t="str">
        <f>+IF(AND('Rev Det P'!I39=0,'Rev Det P'!I44=0,'Rev Det P'!I49=0,'Rev Det P'!I54=0,'Rev Det P'!I59=0),"Si cumple la regla", "No cumple la regla")</f>
        <v>Si cumple la regla</v>
      </c>
    </row>
    <row r="53" spans="1:4" ht="90" x14ac:dyDescent="0.2">
      <c r="A53" s="5" t="s">
        <v>314</v>
      </c>
      <c r="B53" s="6" t="s">
        <v>317</v>
      </c>
      <c r="C53" s="7" t="s">
        <v>321</v>
      </c>
      <c r="D53" s="3" t="str">
        <f>+IF(AND('Rev Det P'!I40=0,'Rev Det P'!I45=0,'Rev Det P'!I50=0,'Rev Det P'!I55=0,'Rev Det P'!I60=0),"Si cumple la regla", "No cumple la regla")</f>
        <v>Si cumple la regla</v>
      </c>
    </row>
    <row r="54" spans="1:4" ht="56.25" x14ac:dyDescent="0.2">
      <c r="A54" s="5" t="s">
        <v>315</v>
      </c>
      <c r="B54" s="6" t="s">
        <v>319</v>
      </c>
      <c r="C54" s="7" t="s">
        <v>321</v>
      </c>
      <c r="D54" s="3" t="str">
        <f>+IF(AND('Rev Det P'!I41=0,'Rev Det P'!I46=0,'Rev Det P'!I51=0,'Rev Det P'!I56=0,'Rev Det P'!I61=0),"Si cumple la regla", "No cumple la regla")</f>
        <v>Si cumple la regla</v>
      </c>
    </row>
    <row r="55" spans="1:4" ht="56.25" x14ac:dyDescent="0.2">
      <c r="A55" s="5" t="s">
        <v>316</v>
      </c>
      <c r="B55" s="6" t="s">
        <v>320</v>
      </c>
      <c r="C55" s="7" t="s">
        <v>321</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11811023622047245" right="0.11811023622047245" top="0.15748031496062992" bottom="0.15748031496062992" header="0.31496062992125984" footer="0.31496062992125984"/>
  <pageSetup scale="9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activeCell="K11" sqref="K11"/>
    </sheetView>
  </sheetViews>
  <sheetFormatPr baseColWidth="10" defaultColWidth="9.42578125" defaultRowHeight="11.25" x14ac:dyDescent="0.2"/>
  <cols>
    <col min="1" max="1" width="35" style="28" customWidth="1"/>
    <col min="2" max="2" width="13.28515625" style="64" customWidth="1"/>
    <col min="3" max="3" width="12.85546875" style="64" customWidth="1"/>
    <col min="4" max="4" width="13.85546875" style="64" customWidth="1"/>
    <col min="5" max="5" width="15.140625" style="64" customWidth="1"/>
    <col min="6" max="16384" width="9.42578125" style="47"/>
  </cols>
  <sheetData>
    <row r="1" spans="1:5" ht="45" customHeight="1" x14ac:dyDescent="0.2">
      <c r="A1" s="478" t="s">
        <v>668</v>
      </c>
      <c r="B1" s="479"/>
      <c r="C1" s="479"/>
      <c r="D1" s="479"/>
      <c r="E1" s="480"/>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295">
        <f>D16+D30</f>
        <v>49922590.640000001</v>
      </c>
      <c r="E3" s="295">
        <f>E16+E30</f>
        <v>43172356.840000004</v>
      </c>
    </row>
    <row r="4" spans="1:5" ht="11.25" customHeight="1" x14ac:dyDescent="0.2">
      <c r="A4" s="59" t="s">
        <v>257</v>
      </c>
      <c r="B4" s="26"/>
      <c r="C4" s="26"/>
      <c r="D4" s="291"/>
      <c r="E4" s="291"/>
    </row>
    <row r="5" spans="1:5" ht="11.25" customHeight="1" x14ac:dyDescent="0.2">
      <c r="A5" s="43" t="s">
        <v>258</v>
      </c>
      <c r="B5" s="26"/>
      <c r="C5" s="26"/>
      <c r="D5" s="290">
        <f>SUM(D6:D8)</f>
        <v>1349122.37</v>
      </c>
      <c r="E5" s="290">
        <f>SUM(E6:E8)</f>
        <v>3005835.13</v>
      </c>
    </row>
    <row r="6" spans="1:5" ht="11.25" customHeight="1" x14ac:dyDescent="0.2">
      <c r="A6" s="60" t="s">
        <v>259</v>
      </c>
      <c r="B6" s="26"/>
      <c r="C6" s="26"/>
      <c r="D6" s="27">
        <v>1349122.37</v>
      </c>
      <c r="E6" s="27">
        <v>3005835.13</v>
      </c>
    </row>
    <row r="7" spans="1:5" ht="11.25" customHeight="1" x14ac:dyDescent="0.2">
      <c r="A7" s="60" t="s">
        <v>260</v>
      </c>
      <c r="B7" s="26"/>
      <c r="C7" s="26"/>
      <c r="D7" s="27">
        <v>0</v>
      </c>
      <c r="E7" s="27">
        <v>0</v>
      </c>
    </row>
    <row r="8" spans="1:5" ht="11.25" customHeight="1" x14ac:dyDescent="0.2">
      <c r="A8" s="60" t="s">
        <v>261</v>
      </c>
      <c r="B8" s="26"/>
      <c r="C8" s="26"/>
      <c r="D8" s="27">
        <v>0</v>
      </c>
      <c r="E8" s="27">
        <v>0</v>
      </c>
    </row>
    <row r="9" spans="1:5" ht="11.25" customHeight="1" x14ac:dyDescent="0.2">
      <c r="A9" s="61"/>
      <c r="B9" s="26"/>
      <c r="C9" s="26"/>
      <c r="D9" s="291"/>
      <c r="E9" s="291"/>
    </row>
    <row r="10" spans="1:5" ht="11.25" customHeight="1" x14ac:dyDescent="0.2">
      <c r="A10" s="43" t="s">
        <v>262</v>
      </c>
      <c r="B10" s="26"/>
      <c r="C10" s="26"/>
      <c r="D10" s="290">
        <f>SUM(D11:D14)</f>
        <v>0</v>
      </c>
      <c r="E10" s="290">
        <f>SUM(E11:E14)</f>
        <v>0</v>
      </c>
    </row>
    <row r="11" spans="1:5" ht="11.25" customHeight="1" x14ac:dyDescent="0.2">
      <c r="A11" s="60" t="s">
        <v>263</v>
      </c>
      <c r="B11" s="26"/>
      <c r="C11" s="26"/>
      <c r="D11" s="27">
        <v>0</v>
      </c>
      <c r="E11" s="27">
        <v>0</v>
      </c>
    </row>
    <row r="12" spans="1:5" ht="11.25" customHeight="1" x14ac:dyDescent="0.2">
      <c r="A12" s="60" t="s">
        <v>264</v>
      </c>
      <c r="B12" s="26"/>
      <c r="C12" s="26"/>
      <c r="D12" s="27">
        <v>0</v>
      </c>
      <c r="E12" s="27">
        <v>0</v>
      </c>
    </row>
    <row r="13" spans="1:5" ht="11.25" customHeight="1" x14ac:dyDescent="0.2">
      <c r="A13" s="60" t="s">
        <v>260</v>
      </c>
      <c r="B13" s="26"/>
      <c r="C13" s="26"/>
      <c r="D13" s="27">
        <v>0</v>
      </c>
      <c r="E13" s="27">
        <v>0</v>
      </c>
    </row>
    <row r="14" spans="1:5" ht="11.25" customHeight="1" x14ac:dyDescent="0.2">
      <c r="A14" s="60" t="s">
        <v>261</v>
      </c>
      <c r="B14" s="26"/>
      <c r="C14" s="26"/>
      <c r="D14" s="27">
        <v>0</v>
      </c>
      <c r="E14" s="27">
        <v>0</v>
      </c>
    </row>
    <row r="15" spans="1:5" ht="11.25" customHeight="1" x14ac:dyDescent="0.2">
      <c r="A15" s="61"/>
      <c r="B15" s="26"/>
      <c r="C15" s="26"/>
      <c r="D15" s="291"/>
      <c r="E15" s="291"/>
    </row>
    <row r="16" spans="1:5" ht="11.25" customHeight="1" x14ac:dyDescent="0.2">
      <c r="A16" s="43" t="s">
        <v>265</v>
      </c>
      <c r="B16" s="26"/>
      <c r="C16" s="26"/>
      <c r="D16" s="290">
        <f>D10+D5</f>
        <v>1349122.37</v>
      </c>
      <c r="E16" s="290">
        <f>E10+E5</f>
        <v>3005835.13</v>
      </c>
    </row>
    <row r="17" spans="1:5" ht="11.25" customHeight="1" x14ac:dyDescent="0.2">
      <c r="A17" s="37"/>
      <c r="B17" s="26"/>
      <c r="C17" s="26"/>
      <c r="D17" s="291"/>
      <c r="E17" s="291"/>
    </row>
    <row r="18" spans="1:5" ht="11.25" customHeight="1" x14ac:dyDescent="0.2">
      <c r="A18" s="59" t="s">
        <v>266</v>
      </c>
      <c r="B18" s="26"/>
      <c r="C18" s="26"/>
      <c r="D18" s="291"/>
      <c r="E18" s="291"/>
    </row>
    <row r="19" spans="1:5" ht="11.25" customHeight="1" x14ac:dyDescent="0.2">
      <c r="A19" s="43" t="s">
        <v>258</v>
      </c>
      <c r="B19" s="26"/>
      <c r="C19" s="26"/>
      <c r="D19" s="290">
        <f>SUM(D20:D22)</f>
        <v>48573468.270000003</v>
      </c>
      <c r="E19" s="290">
        <f>SUM(E20:E22)</f>
        <v>40166521.710000001</v>
      </c>
    </row>
    <row r="20" spans="1:5" ht="11.25" customHeight="1" x14ac:dyDescent="0.2">
      <c r="A20" s="60" t="s">
        <v>259</v>
      </c>
      <c r="B20" s="26"/>
      <c r="C20" s="26"/>
      <c r="D20" s="27">
        <v>48573468.270000003</v>
      </c>
      <c r="E20" s="27">
        <v>40166521.710000001</v>
      </c>
    </row>
    <row r="21" spans="1:5" ht="11.25" customHeight="1" x14ac:dyDescent="0.2">
      <c r="A21" s="60" t="s">
        <v>260</v>
      </c>
      <c r="B21" s="26"/>
      <c r="C21" s="26"/>
      <c r="D21" s="27">
        <v>0</v>
      </c>
      <c r="E21" s="27">
        <v>0</v>
      </c>
    </row>
    <row r="22" spans="1:5" ht="11.25" customHeight="1" x14ac:dyDescent="0.2">
      <c r="A22" s="60" t="s">
        <v>261</v>
      </c>
      <c r="B22" s="26"/>
      <c r="C22" s="26"/>
      <c r="D22" s="27">
        <v>0</v>
      </c>
      <c r="E22" s="27">
        <v>0</v>
      </c>
    </row>
    <row r="23" spans="1:5" ht="11.25" customHeight="1" x14ac:dyDescent="0.2">
      <c r="A23" s="61"/>
      <c r="B23" s="26"/>
      <c r="C23" s="26"/>
      <c r="D23" s="291"/>
      <c r="E23" s="291"/>
    </row>
    <row r="24" spans="1:5" ht="11.25" customHeight="1" x14ac:dyDescent="0.2">
      <c r="A24" s="43" t="s">
        <v>262</v>
      </c>
      <c r="B24" s="26"/>
      <c r="C24" s="26"/>
      <c r="D24" s="290">
        <f>SUM(D25:D28)</f>
        <v>0</v>
      </c>
      <c r="E24" s="290">
        <f>SUM(E25:E28)</f>
        <v>0</v>
      </c>
    </row>
    <row r="25" spans="1:5" ht="11.25" customHeight="1" x14ac:dyDescent="0.2">
      <c r="A25" s="60" t="s">
        <v>263</v>
      </c>
      <c r="B25" s="26"/>
      <c r="C25" s="26"/>
      <c r="D25" s="27">
        <v>0</v>
      </c>
      <c r="E25" s="27">
        <v>0</v>
      </c>
    </row>
    <row r="26" spans="1:5" ht="11.25" customHeight="1" x14ac:dyDescent="0.2">
      <c r="A26" s="60" t="s">
        <v>264</v>
      </c>
      <c r="B26" s="26"/>
      <c r="C26" s="26"/>
      <c r="D26" s="27">
        <v>0</v>
      </c>
      <c r="E26" s="27">
        <v>0</v>
      </c>
    </row>
    <row r="27" spans="1:5" ht="11.25" customHeight="1" x14ac:dyDescent="0.2">
      <c r="A27" s="60" t="s">
        <v>260</v>
      </c>
      <c r="B27" s="26"/>
      <c r="C27" s="26"/>
      <c r="D27" s="27">
        <v>0</v>
      </c>
      <c r="E27" s="27">
        <v>0</v>
      </c>
    </row>
    <row r="28" spans="1:5" ht="11.25" customHeight="1" x14ac:dyDescent="0.2">
      <c r="A28" s="60" t="s">
        <v>261</v>
      </c>
      <c r="B28" s="26"/>
      <c r="C28" s="26"/>
      <c r="D28" s="27">
        <v>0</v>
      </c>
      <c r="E28" s="27">
        <v>0</v>
      </c>
    </row>
    <row r="29" spans="1:5" ht="11.25" customHeight="1" x14ac:dyDescent="0.2">
      <c r="A29" s="61"/>
      <c r="B29" s="26"/>
      <c r="C29" s="26"/>
      <c r="D29" s="291"/>
      <c r="E29" s="291"/>
    </row>
    <row r="30" spans="1:5" ht="11.25" customHeight="1" x14ac:dyDescent="0.2">
      <c r="A30" s="43" t="s">
        <v>267</v>
      </c>
      <c r="B30" s="26"/>
      <c r="C30" s="26"/>
      <c r="D30" s="290">
        <f>D24+D19</f>
        <v>48573468.270000003</v>
      </c>
      <c r="E30" s="290">
        <f>E24+E19</f>
        <v>40166521.710000001</v>
      </c>
    </row>
    <row r="31" spans="1:5" ht="11.25" customHeight="1" x14ac:dyDescent="0.2">
      <c r="A31" s="46"/>
      <c r="B31" s="26"/>
      <c r="C31" s="26"/>
      <c r="D31" s="291"/>
      <c r="E31" s="291"/>
    </row>
    <row r="32" spans="1:5" ht="11.25" customHeight="1" x14ac:dyDescent="0.2">
      <c r="A32" s="43" t="s">
        <v>268</v>
      </c>
      <c r="B32" s="26"/>
      <c r="C32" s="26"/>
      <c r="D32" s="290">
        <v>81241536.969999999</v>
      </c>
      <c r="E32" s="290">
        <v>60430098.729999997</v>
      </c>
    </row>
    <row r="33" spans="1:5" ht="11.25" customHeight="1" x14ac:dyDescent="0.2">
      <c r="A33" s="62"/>
      <c r="B33" s="26"/>
      <c r="C33" s="26"/>
      <c r="D33" s="291"/>
      <c r="E33" s="291"/>
    </row>
    <row r="34" spans="1:5" ht="11.25" customHeight="1" x14ac:dyDescent="0.2">
      <c r="A34" s="43" t="s">
        <v>269</v>
      </c>
      <c r="B34" s="26"/>
      <c r="C34" s="26"/>
      <c r="D34" s="290">
        <f>D32+D3</f>
        <v>131164127.61</v>
      </c>
      <c r="E34" s="290">
        <f>E32+E3</f>
        <v>103602455.56999999</v>
      </c>
    </row>
    <row r="35" spans="1:5" x14ac:dyDescent="0.2">
      <c r="A35" s="46"/>
      <c r="B35" s="52"/>
      <c r="C35" s="52"/>
      <c r="D35" s="63"/>
      <c r="E35" s="63"/>
    </row>
    <row r="37" spans="1:5" ht="24.75" customHeight="1" x14ac:dyDescent="0.2">
      <c r="A37" s="484" t="s">
        <v>155</v>
      </c>
      <c r="B37" s="485"/>
      <c r="C37" s="485"/>
      <c r="D37" s="485"/>
      <c r="E37" s="485"/>
    </row>
  </sheetData>
  <sheetProtection formatCells="0" formatColumns="0" formatRows="0" autoFilter="0"/>
  <mergeCells count="2">
    <mergeCell ref="A1:E1"/>
    <mergeCell ref="A37:E37"/>
  </mergeCells>
  <pageMargins left="0.7" right="0.7" top="0.75" bottom="0.7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L28" sqref="L28"/>
    </sheetView>
  </sheetViews>
  <sheetFormatPr baseColWidth="10" defaultColWidth="9.42578125" defaultRowHeight="11.25" x14ac:dyDescent="0.25"/>
  <cols>
    <col min="1" max="1" width="50.140625" style="158" customWidth="1"/>
    <col min="2" max="2" width="13.85546875" style="158" customWidth="1"/>
    <col min="3" max="3" width="15.42578125" style="158" customWidth="1"/>
    <col min="4" max="5" width="13.85546875" style="158" customWidth="1"/>
    <col min="6" max="6" width="14.5703125" style="158" customWidth="1"/>
    <col min="7" max="7" width="13.85546875" style="158" customWidth="1"/>
    <col min="8" max="16384" width="9.42578125" style="158"/>
  </cols>
  <sheetData>
    <row r="1" spans="1:8" s="149" customFormat="1" ht="42" customHeight="1" x14ac:dyDescent="0.25">
      <c r="A1" s="488" t="s">
        <v>701</v>
      </c>
      <c r="B1" s="489"/>
      <c r="C1" s="489"/>
      <c r="D1" s="489"/>
      <c r="E1" s="489"/>
      <c r="F1" s="489"/>
      <c r="G1" s="490"/>
    </row>
    <row r="2" spans="1:8" s="149" customFormat="1" x14ac:dyDescent="0.25">
      <c r="A2" s="150"/>
      <c r="B2" s="489" t="s">
        <v>398</v>
      </c>
      <c r="C2" s="489"/>
      <c r="D2" s="489"/>
      <c r="E2" s="489"/>
      <c r="F2" s="489"/>
      <c r="G2" s="491" t="s">
        <v>399</v>
      </c>
    </row>
    <row r="3" spans="1:8" s="155" customFormat="1" ht="24.95" customHeight="1" x14ac:dyDescent="0.25">
      <c r="A3" s="151" t="s">
        <v>400</v>
      </c>
      <c r="B3" s="152" t="s">
        <v>326</v>
      </c>
      <c r="C3" s="153" t="s">
        <v>427</v>
      </c>
      <c r="D3" s="153" t="s">
        <v>401</v>
      </c>
      <c r="E3" s="153" t="s">
        <v>333</v>
      </c>
      <c r="F3" s="154" t="s">
        <v>336</v>
      </c>
      <c r="G3" s="492"/>
    </row>
    <row r="4" spans="1:8" x14ac:dyDescent="0.25">
      <c r="A4" s="156" t="s">
        <v>104</v>
      </c>
      <c r="B4" s="296">
        <v>145871679.88</v>
      </c>
      <c r="C4" s="296">
        <v>0</v>
      </c>
      <c r="D4" s="296">
        <f>B4+C4</f>
        <v>145871679.88</v>
      </c>
      <c r="E4" s="296">
        <v>125010464.22</v>
      </c>
      <c r="F4" s="296">
        <v>125010464.18000001</v>
      </c>
      <c r="G4" s="296">
        <f>F4-B4</f>
        <v>-20861215.699999988</v>
      </c>
      <c r="H4" s="157" t="s">
        <v>402</v>
      </c>
    </row>
    <row r="5" spans="1:8" x14ac:dyDescent="0.25">
      <c r="A5" s="159" t="s">
        <v>105</v>
      </c>
      <c r="B5" s="297">
        <v>0</v>
      </c>
      <c r="C5" s="297">
        <v>0</v>
      </c>
      <c r="D5" s="297">
        <f t="shared" ref="D5:D13" si="0">B5+C5</f>
        <v>0</v>
      </c>
      <c r="E5" s="297">
        <v>0</v>
      </c>
      <c r="F5" s="297">
        <v>0</v>
      </c>
      <c r="G5" s="297">
        <f t="shared" ref="G5:G13" si="1">F5-B5</f>
        <v>0</v>
      </c>
      <c r="H5" s="157" t="s">
        <v>403</v>
      </c>
    </row>
    <row r="6" spans="1:8" ht="9.9499999999999993" customHeight="1" x14ac:dyDescent="0.25">
      <c r="A6" s="156" t="s">
        <v>106</v>
      </c>
      <c r="B6" s="297">
        <v>0</v>
      </c>
      <c r="C6" s="297">
        <v>0</v>
      </c>
      <c r="D6" s="297">
        <f t="shared" si="0"/>
        <v>0</v>
      </c>
      <c r="E6" s="297">
        <v>0</v>
      </c>
      <c r="F6" s="297">
        <v>0</v>
      </c>
      <c r="G6" s="297">
        <f t="shared" si="1"/>
        <v>0</v>
      </c>
      <c r="H6" s="157" t="s">
        <v>404</v>
      </c>
    </row>
    <row r="7" spans="1:8" ht="9.9499999999999993" customHeight="1" x14ac:dyDescent="0.25">
      <c r="A7" s="156" t="s">
        <v>107</v>
      </c>
      <c r="B7" s="297">
        <v>90094721.790000007</v>
      </c>
      <c r="C7" s="297">
        <v>0</v>
      </c>
      <c r="D7" s="297">
        <f t="shared" si="0"/>
        <v>90094721.790000007</v>
      </c>
      <c r="E7" s="297">
        <v>62122233.509999998</v>
      </c>
      <c r="F7" s="297">
        <v>62122233.780000001</v>
      </c>
      <c r="G7" s="297">
        <f t="shared" si="1"/>
        <v>-27972488.010000005</v>
      </c>
      <c r="H7" s="157" t="s">
        <v>405</v>
      </c>
    </row>
    <row r="8" spans="1:8" ht="9.9499999999999993" customHeight="1" x14ac:dyDescent="0.25">
      <c r="A8" s="156" t="s">
        <v>108</v>
      </c>
      <c r="B8" s="297">
        <v>22150799.68</v>
      </c>
      <c r="C8" s="297">
        <v>0</v>
      </c>
      <c r="D8" s="297">
        <f t="shared" si="0"/>
        <v>22150799.68</v>
      </c>
      <c r="E8" s="297">
        <v>14922919.26</v>
      </c>
      <c r="F8" s="297">
        <v>14922919.32</v>
      </c>
      <c r="G8" s="297">
        <f t="shared" si="1"/>
        <v>-7227880.3599999994</v>
      </c>
      <c r="H8" s="157" t="s">
        <v>406</v>
      </c>
    </row>
    <row r="9" spans="1:8" ht="9.9499999999999993" customHeight="1" x14ac:dyDescent="0.25">
      <c r="A9" s="159" t="s">
        <v>109</v>
      </c>
      <c r="B9" s="297">
        <v>13771182.699999999</v>
      </c>
      <c r="C9" s="297">
        <v>0</v>
      </c>
      <c r="D9" s="297">
        <f t="shared" si="0"/>
        <v>13771182.699999999</v>
      </c>
      <c r="E9" s="297">
        <v>16008152.18</v>
      </c>
      <c r="F9" s="297">
        <v>15967599.68</v>
      </c>
      <c r="G9" s="297">
        <f t="shared" si="1"/>
        <v>2196416.9800000004</v>
      </c>
      <c r="H9" s="157" t="s">
        <v>407</v>
      </c>
    </row>
    <row r="10" spans="1:8" ht="10.5" customHeight="1" x14ac:dyDescent="0.25">
      <c r="A10" s="156" t="s">
        <v>408</v>
      </c>
      <c r="B10" s="297">
        <v>0</v>
      </c>
      <c r="C10" s="297">
        <v>0</v>
      </c>
      <c r="D10" s="297">
        <f t="shared" si="0"/>
        <v>0</v>
      </c>
      <c r="E10" s="297">
        <v>0</v>
      </c>
      <c r="F10" s="297">
        <v>0</v>
      </c>
      <c r="G10" s="297">
        <f t="shared" si="1"/>
        <v>0</v>
      </c>
      <c r="H10" s="157" t="s">
        <v>409</v>
      </c>
    </row>
    <row r="11" spans="1:8" ht="21" customHeight="1" x14ac:dyDescent="0.25">
      <c r="A11" s="156" t="s">
        <v>112</v>
      </c>
      <c r="B11" s="297">
        <v>837138742.77999997</v>
      </c>
      <c r="C11" s="297">
        <v>9786302.2200000007</v>
      </c>
      <c r="D11" s="297">
        <f t="shared" si="0"/>
        <v>846925045</v>
      </c>
      <c r="E11" s="297">
        <v>681349608.15999997</v>
      </c>
      <c r="F11" s="297">
        <v>647009887.57000005</v>
      </c>
      <c r="G11" s="297">
        <f t="shared" si="1"/>
        <v>-190128855.20999992</v>
      </c>
      <c r="H11" s="157" t="s">
        <v>410</v>
      </c>
    </row>
    <row r="12" spans="1:8" ht="23.1" customHeight="1" x14ac:dyDescent="0.25">
      <c r="A12" s="156" t="s">
        <v>113</v>
      </c>
      <c r="B12" s="297">
        <v>1141704.58</v>
      </c>
      <c r="C12" s="297">
        <v>12680608.619999999</v>
      </c>
      <c r="D12" s="297">
        <f t="shared" si="0"/>
        <v>13822313.199999999</v>
      </c>
      <c r="E12" s="297">
        <v>2141402.58</v>
      </c>
      <c r="F12" s="297">
        <v>2141402.58</v>
      </c>
      <c r="G12" s="297">
        <f t="shared" si="1"/>
        <v>999698</v>
      </c>
      <c r="H12" s="157" t="s">
        <v>411</v>
      </c>
    </row>
    <row r="13" spans="1:8" ht="13.5" customHeight="1" x14ac:dyDescent="0.25">
      <c r="A13" s="156" t="s">
        <v>412</v>
      </c>
      <c r="B13" s="297">
        <v>0</v>
      </c>
      <c r="C13" s="297">
        <v>0</v>
      </c>
      <c r="D13" s="297">
        <f t="shared" si="0"/>
        <v>0</v>
      </c>
      <c r="E13" s="297">
        <v>0</v>
      </c>
      <c r="F13" s="297">
        <v>0</v>
      </c>
      <c r="G13" s="297">
        <f t="shared" si="1"/>
        <v>0</v>
      </c>
      <c r="H13" s="157" t="s">
        <v>413</v>
      </c>
    </row>
    <row r="14" spans="1:8" ht="8.1" customHeight="1" x14ac:dyDescent="0.25">
      <c r="B14" s="298"/>
      <c r="C14" s="298"/>
      <c r="D14" s="298"/>
      <c r="E14" s="298"/>
      <c r="F14" s="298"/>
      <c r="G14" s="298"/>
      <c r="H14" s="157" t="s">
        <v>414</v>
      </c>
    </row>
    <row r="15" spans="1:8" ht="14.1" customHeight="1" x14ac:dyDescent="0.25">
      <c r="A15" s="160" t="s">
        <v>217</v>
      </c>
      <c r="B15" s="299">
        <f>SUM(B4:B13)</f>
        <v>1110168831.4099998</v>
      </c>
      <c r="C15" s="299">
        <f>SUM(C4:C13)</f>
        <v>22466910.84</v>
      </c>
      <c r="D15" s="299">
        <f t="shared" ref="D15:G15" si="2">SUM(D4:D13)</f>
        <v>1132635742.25</v>
      </c>
      <c r="E15" s="299">
        <f t="shared" si="2"/>
        <v>901554779.90999997</v>
      </c>
      <c r="F15" s="300">
        <f t="shared" si="2"/>
        <v>867174507.11000013</v>
      </c>
      <c r="G15" s="301">
        <f t="shared" si="2"/>
        <v>-242994324.29999989</v>
      </c>
      <c r="H15" s="157" t="s">
        <v>414</v>
      </c>
    </row>
    <row r="16" spans="1:8" ht="10.5" customHeight="1" x14ac:dyDescent="0.25">
      <c r="A16" s="161"/>
      <c r="B16" s="162"/>
      <c r="C16" s="162"/>
      <c r="D16" s="163"/>
      <c r="E16" s="164" t="s">
        <v>420</v>
      </c>
      <c r="F16" s="165"/>
      <c r="G16" s="166">
        <v>0</v>
      </c>
      <c r="H16" s="157" t="s">
        <v>414</v>
      </c>
    </row>
    <row r="17" spans="1:8" x14ac:dyDescent="0.25">
      <c r="A17" s="167"/>
      <c r="B17" s="493" t="s">
        <v>398</v>
      </c>
      <c r="C17" s="493"/>
      <c r="D17" s="493"/>
      <c r="E17" s="493"/>
      <c r="F17" s="493"/>
      <c r="G17" s="494" t="s">
        <v>399</v>
      </c>
      <c r="H17" s="157" t="s">
        <v>414</v>
      </c>
    </row>
    <row r="18" spans="1:8" ht="24" customHeight="1" x14ac:dyDescent="0.25">
      <c r="A18" s="168" t="s">
        <v>400</v>
      </c>
      <c r="B18" s="302" t="s">
        <v>326</v>
      </c>
      <c r="C18" s="303" t="s">
        <v>427</v>
      </c>
      <c r="D18" s="303" t="s">
        <v>401</v>
      </c>
      <c r="E18" s="303" t="s">
        <v>333</v>
      </c>
      <c r="F18" s="304" t="s">
        <v>336</v>
      </c>
      <c r="G18" s="495"/>
      <c r="H18" s="157" t="s">
        <v>414</v>
      </c>
    </row>
    <row r="19" spans="1:8" x14ac:dyDescent="0.25">
      <c r="A19" s="169" t="s">
        <v>415</v>
      </c>
      <c r="B19" s="305">
        <f t="shared" ref="B19:G19" si="3">SUM(B20+B21+B22+B23+B24+B25+B26+B27)</f>
        <v>1110168831.4099998</v>
      </c>
      <c r="C19" s="305">
        <f t="shared" si="3"/>
        <v>22466910.84</v>
      </c>
      <c r="D19" s="305">
        <f t="shared" si="3"/>
        <v>1132635742.25</v>
      </c>
      <c r="E19" s="305">
        <f t="shared" si="3"/>
        <v>901554779.90999997</v>
      </c>
      <c r="F19" s="305">
        <f t="shared" si="3"/>
        <v>867174507.11000013</v>
      </c>
      <c r="G19" s="305">
        <f t="shared" si="3"/>
        <v>-242994324.29999989</v>
      </c>
      <c r="H19" s="157" t="s">
        <v>414</v>
      </c>
    </row>
    <row r="20" spans="1:8" x14ac:dyDescent="0.25">
      <c r="A20" s="170" t="s">
        <v>104</v>
      </c>
      <c r="B20" s="306">
        <v>145871679.88</v>
      </c>
      <c r="C20" s="306">
        <v>0</v>
      </c>
      <c r="D20" s="306">
        <f t="shared" ref="D20:D27" si="4">B20+C20</f>
        <v>145871679.88</v>
      </c>
      <c r="E20" s="306">
        <v>125010464.22</v>
      </c>
      <c r="F20" s="306">
        <v>125010464.18000001</v>
      </c>
      <c r="G20" s="306">
        <f t="shared" ref="G20:G27" si="5">F20-B20</f>
        <v>-20861215.699999988</v>
      </c>
      <c r="H20" s="157" t="s">
        <v>402</v>
      </c>
    </row>
    <row r="21" spans="1:8" x14ac:dyDescent="0.25">
      <c r="A21" s="170" t="s">
        <v>105</v>
      </c>
      <c r="B21" s="306">
        <v>0</v>
      </c>
      <c r="C21" s="306">
        <v>0</v>
      </c>
      <c r="D21" s="306">
        <f t="shared" si="4"/>
        <v>0</v>
      </c>
      <c r="E21" s="306">
        <v>0</v>
      </c>
      <c r="F21" s="306">
        <v>0</v>
      </c>
      <c r="G21" s="306">
        <f t="shared" si="5"/>
        <v>0</v>
      </c>
      <c r="H21" s="157" t="s">
        <v>403</v>
      </c>
    </row>
    <row r="22" spans="1:8" ht="13.5" customHeight="1" x14ac:dyDescent="0.25">
      <c r="A22" s="170" t="s">
        <v>106</v>
      </c>
      <c r="B22" s="306">
        <v>0</v>
      </c>
      <c r="C22" s="306">
        <v>0</v>
      </c>
      <c r="D22" s="306">
        <f t="shared" si="4"/>
        <v>0</v>
      </c>
      <c r="E22" s="306">
        <v>0</v>
      </c>
      <c r="F22" s="306">
        <v>0</v>
      </c>
      <c r="G22" s="306">
        <f t="shared" si="5"/>
        <v>0</v>
      </c>
      <c r="H22" s="157" t="s">
        <v>404</v>
      </c>
    </row>
    <row r="23" spans="1:8" ht="9.9499999999999993" customHeight="1" x14ac:dyDescent="0.25">
      <c r="A23" s="170" t="s">
        <v>107</v>
      </c>
      <c r="B23" s="306">
        <v>90094721.790000007</v>
      </c>
      <c r="C23" s="306">
        <v>0</v>
      </c>
      <c r="D23" s="306">
        <f t="shared" si="4"/>
        <v>90094721.790000007</v>
      </c>
      <c r="E23" s="306">
        <v>62122233.509999998</v>
      </c>
      <c r="F23" s="306">
        <v>62122233.780000001</v>
      </c>
      <c r="G23" s="306">
        <f t="shared" si="5"/>
        <v>-27972488.010000005</v>
      </c>
      <c r="H23" s="157" t="s">
        <v>405</v>
      </c>
    </row>
    <row r="24" spans="1:8" ht="12.95" customHeight="1" x14ac:dyDescent="0.25">
      <c r="A24" s="170" t="s">
        <v>416</v>
      </c>
      <c r="B24" s="306">
        <v>22150799.68</v>
      </c>
      <c r="C24" s="306">
        <v>0</v>
      </c>
      <c r="D24" s="306">
        <f t="shared" si="4"/>
        <v>22150799.68</v>
      </c>
      <c r="E24" s="306">
        <v>14922919.26</v>
      </c>
      <c r="F24" s="306">
        <v>14922919.32</v>
      </c>
      <c r="G24" s="306">
        <f t="shared" si="5"/>
        <v>-7227880.3599999994</v>
      </c>
      <c r="H24" s="157" t="s">
        <v>406</v>
      </c>
    </row>
    <row r="25" spans="1:8" x14ac:dyDescent="0.25">
      <c r="A25" s="170" t="s">
        <v>417</v>
      </c>
      <c r="B25" s="306">
        <v>13771182.699999999</v>
      </c>
      <c r="C25" s="306">
        <v>0</v>
      </c>
      <c r="D25" s="306">
        <f t="shared" si="4"/>
        <v>13771182.699999999</v>
      </c>
      <c r="E25" s="306">
        <v>16008152.18</v>
      </c>
      <c r="F25" s="306">
        <v>15967599.68</v>
      </c>
      <c r="G25" s="306">
        <f t="shared" si="5"/>
        <v>2196416.9800000004</v>
      </c>
      <c r="H25" s="157" t="s">
        <v>407</v>
      </c>
    </row>
    <row r="26" spans="1:8" ht="20.45" customHeight="1" x14ac:dyDescent="0.25">
      <c r="A26" s="170" t="s">
        <v>112</v>
      </c>
      <c r="B26" s="306">
        <v>837138742.77999997</v>
      </c>
      <c r="C26" s="306">
        <v>9786302.2200000007</v>
      </c>
      <c r="D26" s="306">
        <f t="shared" si="4"/>
        <v>846925045</v>
      </c>
      <c r="E26" s="306">
        <v>681349608.15999997</v>
      </c>
      <c r="F26" s="306">
        <v>647009887.57000005</v>
      </c>
      <c r="G26" s="306">
        <f t="shared" si="5"/>
        <v>-190128855.20999992</v>
      </c>
      <c r="H26" s="157" t="s">
        <v>410</v>
      </c>
    </row>
    <row r="27" spans="1:8" ht="20.45" customHeight="1" x14ac:dyDescent="0.25">
      <c r="A27" s="170" t="s">
        <v>113</v>
      </c>
      <c r="B27" s="306">
        <v>1141704.58</v>
      </c>
      <c r="C27" s="306">
        <v>12680608.619999999</v>
      </c>
      <c r="D27" s="306">
        <f t="shared" si="4"/>
        <v>13822313.199999999</v>
      </c>
      <c r="E27" s="306">
        <v>2141402.58</v>
      </c>
      <c r="F27" s="306">
        <v>2141402.58</v>
      </c>
      <c r="G27" s="306">
        <f t="shared" si="5"/>
        <v>999698</v>
      </c>
      <c r="H27" s="157" t="s">
        <v>411</v>
      </c>
    </row>
    <row r="28" spans="1:8" ht="8.4499999999999993" customHeight="1" x14ac:dyDescent="0.25">
      <c r="A28" s="171"/>
      <c r="B28" s="306"/>
      <c r="C28" s="306"/>
      <c r="D28" s="306"/>
      <c r="E28" s="306"/>
      <c r="F28" s="306"/>
      <c r="G28" s="306"/>
      <c r="H28" s="157" t="s">
        <v>414</v>
      </c>
    </row>
    <row r="29" spans="1:8" ht="33" customHeight="1" x14ac:dyDescent="0.25">
      <c r="A29" s="172" t="s">
        <v>418</v>
      </c>
      <c r="B29" s="307">
        <f t="shared" ref="B29:G29" si="6">SUM(B30:B33)</f>
        <v>0</v>
      </c>
      <c r="C29" s="307">
        <f t="shared" si="6"/>
        <v>0</v>
      </c>
      <c r="D29" s="307">
        <f t="shared" si="6"/>
        <v>0</v>
      </c>
      <c r="E29" s="307">
        <f t="shared" si="6"/>
        <v>0</v>
      </c>
      <c r="F29" s="307">
        <f t="shared" si="6"/>
        <v>0</v>
      </c>
      <c r="G29" s="307">
        <f t="shared" si="6"/>
        <v>0</v>
      </c>
      <c r="H29" s="157" t="s">
        <v>414</v>
      </c>
    </row>
    <row r="30" spans="1:8" ht="9.9499999999999993" customHeight="1" x14ac:dyDescent="0.25">
      <c r="A30" s="170" t="s">
        <v>105</v>
      </c>
      <c r="B30" s="306">
        <v>0</v>
      </c>
      <c r="C30" s="306">
        <v>0</v>
      </c>
      <c r="D30" s="306">
        <f>B30+C30</f>
        <v>0</v>
      </c>
      <c r="E30" s="306">
        <v>0</v>
      </c>
      <c r="F30" s="306">
        <v>0</v>
      </c>
      <c r="G30" s="306">
        <f>F30-B30</f>
        <v>0</v>
      </c>
      <c r="H30" s="157" t="s">
        <v>403</v>
      </c>
    </row>
    <row r="31" spans="1:8" ht="11.45" customHeight="1" x14ac:dyDescent="0.25">
      <c r="A31" s="170" t="s">
        <v>108</v>
      </c>
      <c r="B31" s="306">
        <v>0</v>
      </c>
      <c r="C31" s="306">
        <v>0</v>
      </c>
      <c r="D31" s="306">
        <f>B31+C31</f>
        <v>0</v>
      </c>
      <c r="E31" s="306">
        <v>0</v>
      </c>
      <c r="F31" s="306">
        <v>0</v>
      </c>
      <c r="G31" s="306">
        <f t="shared" ref="G31:G33" si="7">F31-B31</f>
        <v>0</v>
      </c>
      <c r="H31" s="157" t="s">
        <v>406</v>
      </c>
    </row>
    <row r="32" spans="1:8" ht="12.6" customHeight="1" x14ac:dyDescent="0.25">
      <c r="A32" s="170" t="s">
        <v>419</v>
      </c>
      <c r="B32" s="306">
        <v>0</v>
      </c>
      <c r="C32" s="306">
        <v>0</v>
      </c>
      <c r="D32" s="306">
        <f>B32+C32</f>
        <v>0</v>
      </c>
      <c r="E32" s="306">
        <v>0</v>
      </c>
      <c r="F32" s="306">
        <v>0</v>
      </c>
      <c r="G32" s="306">
        <f t="shared" si="7"/>
        <v>0</v>
      </c>
      <c r="H32" s="157" t="s">
        <v>409</v>
      </c>
    </row>
    <row r="33" spans="1:8" ht="21.6" customHeight="1" x14ac:dyDescent="0.25">
      <c r="A33" s="170" t="s">
        <v>113</v>
      </c>
      <c r="B33" s="306">
        <v>0</v>
      </c>
      <c r="C33" s="306">
        <v>0</v>
      </c>
      <c r="D33" s="306">
        <f>B33+C33</f>
        <v>0</v>
      </c>
      <c r="E33" s="306">
        <v>0</v>
      </c>
      <c r="F33" s="306">
        <v>0</v>
      </c>
      <c r="G33" s="306">
        <f t="shared" si="7"/>
        <v>0</v>
      </c>
      <c r="H33" s="157" t="s">
        <v>411</v>
      </c>
    </row>
    <row r="34" spans="1:8" ht="9" customHeight="1" x14ac:dyDescent="0.25">
      <c r="A34" s="171"/>
      <c r="B34" s="306"/>
      <c r="C34" s="306"/>
      <c r="D34" s="306"/>
      <c r="E34" s="306"/>
      <c r="F34" s="306"/>
      <c r="G34" s="306"/>
      <c r="H34" s="157" t="s">
        <v>414</v>
      </c>
    </row>
    <row r="35" spans="1:8" ht="14.1" customHeight="1" x14ac:dyDescent="0.25">
      <c r="A35" s="169" t="s">
        <v>412</v>
      </c>
      <c r="B35" s="307">
        <f t="shared" ref="B35:G35" si="8">SUM(B36)</f>
        <v>0</v>
      </c>
      <c r="C35" s="307">
        <f t="shared" si="8"/>
        <v>0</v>
      </c>
      <c r="D35" s="307">
        <f t="shared" si="8"/>
        <v>0</v>
      </c>
      <c r="E35" s="307">
        <f t="shared" si="8"/>
        <v>0</v>
      </c>
      <c r="F35" s="307">
        <f t="shared" si="8"/>
        <v>0</v>
      </c>
      <c r="G35" s="307">
        <f t="shared" si="8"/>
        <v>0</v>
      </c>
      <c r="H35" s="157" t="s">
        <v>414</v>
      </c>
    </row>
    <row r="36" spans="1:8" ht="9.9499999999999993" customHeight="1" x14ac:dyDescent="0.25">
      <c r="A36" s="170" t="s">
        <v>412</v>
      </c>
      <c r="B36" s="306">
        <v>0</v>
      </c>
      <c r="C36" s="306">
        <v>0</v>
      </c>
      <c r="D36" s="306">
        <f>B36+C36</f>
        <v>0</v>
      </c>
      <c r="E36" s="306">
        <v>0</v>
      </c>
      <c r="F36" s="306">
        <v>0</v>
      </c>
      <c r="G36" s="306">
        <f>F36-B36</f>
        <v>0</v>
      </c>
      <c r="H36" s="157" t="s">
        <v>413</v>
      </c>
    </row>
    <row r="37" spans="1:8" ht="10.5" customHeight="1" x14ac:dyDescent="0.25">
      <c r="A37" s="170"/>
      <c r="B37" s="306"/>
      <c r="C37" s="306"/>
      <c r="D37" s="306"/>
      <c r="E37" s="306"/>
      <c r="F37" s="306"/>
      <c r="G37" s="306"/>
      <c r="H37" s="157"/>
    </row>
    <row r="38" spans="1:8" ht="9.9499999999999993" customHeight="1" x14ac:dyDescent="0.25">
      <c r="A38" s="173" t="s">
        <v>217</v>
      </c>
      <c r="B38" s="299">
        <f>SUM(B35+B29+B19)</f>
        <v>1110168831.4099998</v>
      </c>
      <c r="C38" s="299">
        <f t="shared" ref="C38:G38" si="9">SUM(C35+C29+C19)</f>
        <v>22466910.84</v>
      </c>
      <c r="D38" s="299">
        <f t="shared" si="9"/>
        <v>1132635742.25</v>
      </c>
      <c r="E38" s="299">
        <f t="shared" si="9"/>
        <v>901554779.90999997</v>
      </c>
      <c r="F38" s="299">
        <f t="shared" si="9"/>
        <v>867174507.11000013</v>
      </c>
      <c r="G38" s="301">
        <f t="shared" si="9"/>
        <v>-242994324.29999989</v>
      </c>
      <c r="H38" s="157" t="s">
        <v>414</v>
      </c>
    </row>
    <row r="39" spans="1:8" x14ac:dyDescent="0.25">
      <c r="A39" s="161"/>
      <c r="B39" s="162"/>
      <c r="C39" s="162"/>
      <c r="D39" s="162"/>
      <c r="E39" s="164" t="s">
        <v>420</v>
      </c>
      <c r="F39" s="174"/>
      <c r="G39" s="166">
        <v>0</v>
      </c>
      <c r="H39" s="157" t="s">
        <v>414</v>
      </c>
    </row>
    <row r="40" spans="1:8" ht="11.1" customHeight="1" x14ac:dyDescent="0.25">
      <c r="A40" t="s">
        <v>421</v>
      </c>
    </row>
    <row r="41" spans="1:8" ht="14.45" customHeight="1" x14ac:dyDescent="0.25">
      <c r="A41" s="175" t="s">
        <v>422</v>
      </c>
    </row>
    <row r="42" spans="1:8" ht="15" x14ac:dyDescent="0.25">
      <c r="A42" s="175" t="s">
        <v>423</v>
      </c>
    </row>
    <row r="43" spans="1:8" ht="15" x14ac:dyDescent="0.25">
      <c r="A43" s="487" t="s">
        <v>424</v>
      </c>
      <c r="B43" s="487"/>
      <c r="C43" s="487"/>
      <c r="D43" s="487"/>
      <c r="E43" s="487"/>
      <c r="F43" s="487"/>
      <c r="G43" s="487"/>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31496062992125984" right="0.31496062992125984" top="0.35433070866141736" bottom="0.35433070866141736" header="0.31496062992125984" footer="0.31496062992125984"/>
  <pageSetup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zoomScale="71" workbookViewId="0">
      <selection activeCell="K15" sqref="K15"/>
    </sheetView>
  </sheetViews>
  <sheetFormatPr baseColWidth="10" defaultColWidth="9.42578125" defaultRowHeight="15" x14ac:dyDescent="0.25"/>
  <cols>
    <col min="1" max="1" width="38.5703125" style="176" customWidth="1"/>
    <col min="2" max="2" width="17.5703125" style="176" customWidth="1"/>
    <col min="3" max="4" width="16.7109375" style="176" customWidth="1"/>
    <col min="5" max="5" width="17.7109375" style="176" customWidth="1"/>
    <col min="6" max="6" width="15.7109375" style="176" customWidth="1"/>
    <col min="7" max="7" width="16.5703125" style="176" customWidth="1"/>
    <col min="8" max="16384" width="9.42578125" style="176"/>
  </cols>
  <sheetData>
    <row r="1" spans="1:7" ht="57" customHeight="1" x14ac:dyDescent="0.25">
      <c r="A1" s="498" t="s">
        <v>699</v>
      </c>
      <c r="B1" s="499"/>
      <c r="C1" s="499"/>
      <c r="D1" s="499"/>
      <c r="E1" s="499"/>
      <c r="F1" s="499"/>
      <c r="G1" s="500"/>
    </row>
    <row r="2" spans="1:7" x14ac:dyDescent="0.25">
      <c r="A2" s="177"/>
      <c r="B2" s="178"/>
      <c r="C2" s="179"/>
      <c r="D2" s="180" t="s">
        <v>425</v>
      </c>
      <c r="E2" s="179"/>
      <c r="F2" s="181"/>
      <c r="G2" s="496" t="s">
        <v>426</v>
      </c>
    </row>
    <row r="3" spans="1:7" ht="24.95" customHeight="1" x14ac:dyDescent="0.25">
      <c r="A3" s="182" t="s">
        <v>100</v>
      </c>
      <c r="B3" s="183" t="s">
        <v>340</v>
      </c>
      <c r="C3" s="183" t="s">
        <v>427</v>
      </c>
      <c r="D3" s="183" t="s">
        <v>401</v>
      </c>
      <c r="E3" s="183" t="s">
        <v>333</v>
      </c>
      <c r="F3" s="183" t="s">
        <v>346</v>
      </c>
      <c r="G3" s="497"/>
    </row>
    <row r="4" spans="1:7" x14ac:dyDescent="0.25">
      <c r="A4" s="184"/>
      <c r="B4" s="185"/>
      <c r="C4" s="185"/>
      <c r="D4" s="185"/>
      <c r="E4" s="185"/>
      <c r="F4" s="185"/>
      <c r="G4" s="185"/>
    </row>
    <row r="5" spans="1:7" x14ac:dyDescent="0.25">
      <c r="A5" s="186" t="s">
        <v>673</v>
      </c>
      <c r="B5" s="308">
        <v>16276527.720000001</v>
      </c>
      <c r="C5" s="308">
        <v>0</v>
      </c>
      <c r="D5" s="308">
        <f>B5+C5</f>
        <v>16276527.720000001</v>
      </c>
      <c r="E5" s="308">
        <v>10950611.140000001</v>
      </c>
      <c r="F5" s="308">
        <v>10950611.140000001</v>
      </c>
      <c r="G5" s="308">
        <f>D5-E5</f>
        <v>5325916.58</v>
      </c>
    </row>
    <row r="6" spans="1:7" x14ac:dyDescent="0.25">
      <c r="A6" s="186" t="s">
        <v>674</v>
      </c>
      <c r="B6" s="308">
        <v>34222815.5</v>
      </c>
      <c r="C6" s="308">
        <v>9857477.8499999996</v>
      </c>
      <c r="D6" s="308">
        <f t="shared" ref="D6:D31" si="0">B6+C6</f>
        <v>44080293.350000001</v>
      </c>
      <c r="E6" s="308">
        <v>30157208.25</v>
      </c>
      <c r="F6" s="308">
        <v>30156821.25</v>
      </c>
      <c r="G6" s="308">
        <f t="shared" ref="G6:G31" si="1">D6-E6</f>
        <v>13923085.100000001</v>
      </c>
    </row>
    <row r="7" spans="1:7" x14ac:dyDescent="0.25">
      <c r="A7" s="186" t="s">
        <v>675</v>
      </c>
      <c r="B7" s="308">
        <v>19893476.16</v>
      </c>
      <c r="C7" s="308">
        <v>6707308</v>
      </c>
      <c r="D7" s="308">
        <f t="shared" si="0"/>
        <v>26600784.16</v>
      </c>
      <c r="E7" s="308">
        <v>13023719.49</v>
      </c>
      <c r="F7" s="308">
        <v>13023719.49</v>
      </c>
      <c r="G7" s="308">
        <f t="shared" si="1"/>
        <v>13577064.67</v>
      </c>
    </row>
    <row r="8" spans="1:7" x14ac:dyDescent="0.25">
      <c r="A8" s="186" t="s">
        <v>676</v>
      </c>
      <c r="B8" s="308">
        <v>5920989.8200000003</v>
      </c>
      <c r="C8" s="308">
        <v>-65000</v>
      </c>
      <c r="D8" s="308">
        <f t="shared" si="0"/>
        <v>5855989.8200000003</v>
      </c>
      <c r="E8" s="308">
        <v>3065218.93</v>
      </c>
      <c r="F8" s="308">
        <v>3065218.93</v>
      </c>
      <c r="G8" s="308">
        <f t="shared" si="1"/>
        <v>2790770.89</v>
      </c>
    </row>
    <row r="9" spans="1:7" x14ac:dyDescent="0.25">
      <c r="A9" s="186" t="s">
        <v>677</v>
      </c>
      <c r="B9" s="308">
        <v>8448077.5999999996</v>
      </c>
      <c r="C9" s="308">
        <v>2260500</v>
      </c>
      <c r="D9" s="308">
        <f t="shared" si="0"/>
        <v>10708577.6</v>
      </c>
      <c r="E9" s="308">
        <v>4957023.1500000004</v>
      </c>
      <c r="F9" s="308">
        <v>4957023.1500000004</v>
      </c>
      <c r="G9" s="308">
        <f t="shared" si="1"/>
        <v>5751554.4499999993</v>
      </c>
    </row>
    <row r="10" spans="1:7" x14ac:dyDescent="0.25">
      <c r="A10" s="186" t="s">
        <v>678</v>
      </c>
      <c r="B10" s="308">
        <v>1039648.37</v>
      </c>
      <c r="C10" s="308">
        <v>22000</v>
      </c>
      <c r="D10" s="308">
        <f t="shared" si="0"/>
        <v>1061648.3700000001</v>
      </c>
      <c r="E10" s="308">
        <v>656969.48</v>
      </c>
      <c r="F10" s="308">
        <v>656969.48</v>
      </c>
      <c r="G10" s="308">
        <f t="shared" si="1"/>
        <v>404678.89000000013</v>
      </c>
    </row>
    <row r="11" spans="1:7" x14ac:dyDescent="0.25">
      <c r="A11" s="186" t="s">
        <v>679</v>
      </c>
      <c r="B11" s="308">
        <v>108085777.55</v>
      </c>
      <c r="C11" s="308">
        <v>-4942034.95</v>
      </c>
      <c r="D11" s="308">
        <f t="shared" si="0"/>
        <v>103143742.59999999</v>
      </c>
      <c r="E11" s="308">
        <v>68278330.459999993</v>
      </c>
      <c r="F11" s="308">
        <v>68278330.459999993</v>
      </c>
      <c r="G11" s="308">
        <f t="shared" si="1"/>
        <v>34865412.140000001</v>
      </c>
    </row>
    <row r="12" spans="1:7" x14ac:dyDescent="0.25">
      <c r="A12" s="186" t="s">
        <v>680</v>
      </c>
      <c r="B12" s="308">
        <v>7747800.04</v>
      </c>
      <c r="C12" s="308">
        <v>-169000</v>
      </c>
      <c r="D12" s="308">
        <f t="shared" ref="D12" si="2">B12+C12</f>
        <v>7578800.04</v>
      </c>
      <c r="E12" s="308">
        <v>4425462.22</v>
      </c>
      <c r="F12" s="308">
        <v>4425462.22</v>
      </c>
      <c r="G12" s="308">
        <f t="shared" ref="G12" si="3">D12-E12</f>
        <v>3153337.8200000003</v>
      </c>
    </row>
    <row r="13" spans="1:7" x14ac:dyDescent="0.25">
      <c r="A13" s="186" t="s">
        <v>681</v>
      </c>
      <c r="B13" s="308">
        <v>154817194.06</v>
      </c>
      <c r="C13" s="308">
        <v>61132876.149999999</v>
      </c>
      <c r="D13" s="308">
        <f t="shared" ref="D13" si="4">B13+C13</f>
        <v>215950070.21000001</v>
      </c>
      <c r="E13" s="308">
        <v>99074266.430000007</v>
      </c>
      <c r="F13" s="308">
        <v>99051266.430000007</v>
      </c>
      <c r="G13" s="308">
        <f t="shared" ref="G13" si="5">D13-E13</f>
        <v>116875803.78</v>
      </c>
    </row>
    <row r="14" spans="1:7" x14ac:dyDescent="0.25">
      <c r="A14" s="186" t="s">
        <v>682</v>
      </c>
      <c r="B14" s="308">
        <v>15378815.34</v>
      </c>
      <c r="C14" s="308">
        <v>1168568.2</v>
      </c>
      <c r="D14" s="308">
        <f t="shared" ref="D14" si="6">B14+C14</f>
        <v>16547383.539999999</v>
      </c>
      <c r="E14" s="308">
        <v>5034860.32</v>
      </c>
      <c r="F14" s="308">
        <v>5000664.16</v>
      </c>
      <c r="G14" s="308">
        <f t="shared" ref="G14" si="7">D14-E14</f>
        <v>11512523.219999999</v>
      </c>
    </row>
    <row r="15" spans="1:7" x14ac:dyDescent="0.25">
      <c r="A15" s="186" t="s">
        <v>683</v>
      </c>
      <c r="B15" s="308">
        <v>60551431.93</v>
      </c>
      <c r="C15" s="308">
        <v>11575804</v>
      </c>
      <c r="D15" s="308">
        <f t="shared" ref="D15" si="8">B15+C15</f>
        <v>72127235.930000007</v>
      </c>
      <c r="E15" s="308">
        <v>43483910.200000003</v>
      </c>
      <c r="F15" s="308">
        <v>43473006.200000003</v>
      </c>
      <c r="G15" s="308">
        <f t="shared" ref="G15" si="9">D15-E15</f>
        <v>28643325.730000004</v>
      </c>
    </row>
    <row r="16" spans="1:7" x14ac:dyDescent="0.25">
      <c r="A16" s="186" t="s">
        <v>684</v>
      </c>
      <c r="B16" s="308">
        <v>12512516.220000001</v>
      </c>
      <c r="C16" s="308">
        <v>1575000</v>
      </c>
      <c r="D16" s="308">
        <f t="shared" ref="D16" si="10">B16+C16</f>
        <v>14087516.220000001</v>
      </c>
      <c r="E16" s="308">
        <v>8527275.1400000006</v>
      </c>
      <c r="F16" s="308">
        <v>8527275.1400000006</v>
      </c>
      <c r="G16" s="308">
        <f t="shared" ref="G16" si="11">D16-E16</f>
        <v>5560241.0800000001</v>
      </c>
    </row>
    <row r="17" spans="1:7" x14ac:dyDescent="0.25">
      <c r="A17" s="186" t="s">
        <v>685</v>
      </c>
      <c r="B17" s="308">
        <v>140112457</v>
      </c>
      <c r="C17" s="308">
        <v>29977368.859999999</v>
      </c>
      <c r="D17" s="308">
        <f t="shared" ref="D17" si="12">B17+C17</f>
        <v>170089825.86000001</v>
      </c>
      <c r="E17" s="308">
        <v>102899285.44</v>
      </c>
      <c r="F17" s="308">
        <v>102899285.44</v>
      </c>
      <c r="G17" s="308">
        <f t="shared" ref="G17" si="13">D17-E17</f>
        <v>67190540.420000017</v>
      </c>
    </row>
    <row r="18" spans="1:7" x14ac:dyDescent="0.25">
      <c r="A18" s="186" t="s">
        <v>686</v>
      </c>
      <c r="B18" s="308">
        <v>190397935.63</v>
      </c>
      <c r="C18" s="308">
        <v>96399137.060000002</v>
      </c>
      <c r="D18" s="308">
        <f t="shared" ref="D18" si="14">B18+C18</f>
        <v>286797072.69</v>
      </c>
      <c r="E18" s="308">
        <v>78932247.359999999</v>
      </c>
      <c r="F18" s="308">
        <v>78932247.359999999</v>
      </c>
      <c r="G18" s="308">
        <f t="shared" ref="G18" si="15">D18-E18</f>
        <v>207864825.32999998</v>
      </c>
    </row>
    <row r="19" spans="1:7" x14ac:dyDescent="0.25">
      <c r="A19" s="186" t="s">
        <v>687</v>
      </c>
      <c r="B19" s="308">
        <v>10873027.130000001</v>
      </c>
      <c r="C19" s="308">
        <v>2507810</v>
      </c>
      <c r="D19" s="308">
        <f t="shared" ref="D19" si="16">B19+C19</f>
        <v>13380837.130000001</v>
      </c>
      <c r="E19" s="308">
        <v>7333017.4100000001</v>
      </c>
      <c r="F19" s="308">
        <v>7333017.4100000001</v>
      </c>
      <c r="G19" s="308">
        <f t="shared" ref="G19" si="17">D19-E19</f>
        <v>6047819.7200000007</v>
      </c>
    </row>
    <row r="20" spans="1:7" x14ac:dyDescent="0.25">
      <c r="A20" s="186" t="s">
        <v>688</v>
      </c>
      <c r="B20" s="308">
        <v>89652960.030000001</v>
      </c>
      <c r="C20" s="308">
        <v>3500233.77</v>
      </c>
      <c r="D20" s="308">
        <f t="shared" ref="D20" si="18">B20+C20</f>
        <v>93153193.799999997</v>
      </c>
      <c r="E20" s="308">
        <v>67027595.990000002</v>
      </c>
      <c r="F20" s="308">
        <v>67027595.990000002</v>
      </c>
      <c r="G20" s="308">
        <f t="shared" ref="G20" si="19">D20-E20</f>
        <v>26125597.809999995</v>
      </c>
    </row>
    <row r="21" spans="1:7" x14ac:dyDescent="0.25">
      <c r="A21" s="186" t="s">
        <v>689</v>
      </c>
      <c r="B21" s="308">
        <v>14387973.630000001</v>
      </c>
      <c r="C21" s="308">
        <v>2941880</v>
      </c>
      <c r="D21" s="308">
        <f t="shared" ref="D21" si="20">B21+C21</f>
        <v>17329853.630000003</v>
      </c>
      <c r="E21" s="308">
        <v>11452958.41</v>
      </c>
      <c r="F21" s="308">
        <v>11452958.41</v>
      </c>
      <c r="G21" s="308">
        <f t="shared" ref="G21" si="21">D21-E21</f>
        <v>5876895.2200000025</v>
      </c>
    </row>
    <row r="22" spans="1:7" x14ac:dyDescent="0.25">
      <c r="A22" s="186" t="s">
        <v>690</v>
      </c>
      <c r="B22" s="308">
        <v>29118097.59</v>
      </c>
      <c r="C22" s="308">
        <v>10716095.050000001</v>
      </c>
      <c r="D22" s="308">
        <f t="shared" ref="D22" si="22">B22+C22</f>
        <v>39834192.640000001</v>
      </c>
      <c r="E22" s="308">
        <v>21903363.760000002</v>
      </c>
      <c r="F22" s="308">
        <v>21903363.760000002</v>
      </c>
      <c r="G22" s="308">
        <f t="shared" ref="G22" si="23">D22-E22</f>
        <v>17930828.879999999</v>
      </c>
    </row>
    <row r="23" spans="1:7" x14ac:dyDescent="0.25">
      <c r="A23" s="186" t="s">
        <v>691</v>
      </c>
      <c r="B23" s="308">
        <v>15758314.199999999</v>
      </c>
      <c r="C23" s="308">
        <v>137674.79999999999</v>
      </c>
      <c r="D23" s="308">
        <f t="shared" ref="D23" si="24">B23+C23</f>
        <v>15895989</v>
      </c>
      <c r="E23" s="308">
        <v>6827295.5800000001</v>
      </c>
      <c r="F23" s="308">
        <v>6827295.5800000001</v>
      </c>
      <c r="G23" s="308">
        <f t="shared" ref="G23" si="25">D23-E23</f>
        <v>9068693.4199999999</v>
      </c>
    </row>
    <row r="24" spans="1:7" x14ac:dyDescent="0.25">
      <c r="A24" s="186" t="s">
        <v>692</v>
      </c>
      <c r="B24" s="308">
        <v>45840872.200000003</v>
      </c>
      <c r="C24" s="308">
        <v>7975850.9299999997</v>
      </c>
      <c r="D24" s="308">
        <f t="shared" ref="D24" si="26">B24+C24</f>
        <v>53816723.130000003</v>
      </c>
      <c r="E24" s="308">
        <v>27934276.620000001</v>
      </c>
      <c r="F24" s="308">
        <v>27934276.620000001</v>
      </c>
      <c r="G24" s="308">
        <f t="shared" ref="G24" si="27">D24-E24</f>
        <v>25882446.510000002</v>
      </c>
    </row>
    <row r="25" spans="1:7" x14ac:dyDescent="0.25">
      <c r="A25" s="186" t="s">
        <v>693</v>
      </c>
      <c r="B25" s="308">
        <v>32004305.52</v>
      </c>
      <c r="C25" s="308">
        <v>-5522816.2599999998</v>
      </c>
      <c r="D25" s="308">
        <f t="shared" ref="D25" si="28">B25+C25</f>
        <v>26481489.259999998</v>
      </c>
      <c r="E25" s="308">
        <v>11552094.310000001</v>
      </c>
      <c r="F25" s="308">
        <v>11552094.310000001</v>
      </c>
      <c r="G25" s="308">
        <f t="shared" ref="G25" si="29">D25-E25</f>
        <v>14929394.949999997</v>
      </c>
    </row>
    <row r="26" spans="1:7" x14ac:dyDescent="0.25">
      <c r="A26" s="186" t="s">
        <v>694</v>
      </c>
      <c r="B26" s="308">
        <v>2640874.4300000002</v>
      </c>
      <c r="C26" s="308">
        <v>10000</v>
      </c>
      <c r="D26" s="308">
        <f t="shared" ref="D26" si="30">B26+C26</f>
        <v>2650874.4300000002</v>
      </c>
      <c r="E26" s="308">
        <v>1549073.74</v>
      </c>
      <c r="F26" s="308">
        <v>1549073.74</v>
      </c>
      <c r="G26" s="308">
        <f t="shared" ref="G26" si="31">D26-E26</f>
        <v>1101800.6900000002</v>
      </c>
    </row>
    <row r="27" spans="1:7" x14ac:dyDescent="0.25">
      <c r="A27" s="186" t="s">
        <v>695</v>
      </c>
      <c r="B27" s="308">
        <v>75609671.730000004</v>
      </c>
      <c r="C27" s="308">
        <v>4075604.93</v>
      </c>
      <c r="D27" s="308">
        <f t="shared" ref="D27" si="32">B27+C27</f>
        <v>79685276.660000011</v>
      </c>
      <c r="E27" s="308">
        <v>60406900.670000002</v>
      </c>
      <c r="F27" s="308">
        <v>60406900.670000002</v>
      </c>
      <c r="G27" s="308">
        <f t="shared" ref="G27" si="33">D27-E27</f>
        <v>19278375.99000001</v>
      </c>
    </row>
    <row r="28" spans="1:7" x14ac:dyDescent="0.25">
      <c r="A28" s="186" t="s">
        <v>696</v>
      </c>
      <c r="B28" s="308">
        <v>6535072.0099999998</v>
      </c>
      <c r="C28" s="308">
        <v>0</v>
      </c>
      <c r="D28" s="308">
        <f t="shared" ref="D28" si="34">B28+C28</f>
        <v>6535072.0099999998</v>
      </c>
      <c r="E28" s="308">
        <v>3642020.88</v>
      </c>
      <c r="F28" s="308">
        <v>3642020.88</v>
      </c>
      <c r="G28" s="308">
        <f t="shared" ref="G28" si="35">D28-E28</f>
        <v>2893051.13</v>
      </c>
    </row>
    <row r="29" spans="1:7" x14ac:dyDescent="0.25">
      <c r="A29" s="186" t="s">
        <v>697</v>
      </c>
      <c r="B29" s="308">
        <v>7498400</v>
      </c>
      <c r="C29" s="308">
        <v>0</v>
      </c>
      <c r="D29" s="308">
        <f t="shared" ref="D29" si="36">B29+C29</f>
        <v>7498400</v>
      </c>
      <c r="E29" s="308">
        <v>5623794</v>
      </c>
      <c r="F29" s="308">
        <v>5623794</v>
      </c>
      <c r="G29" s="308">
        <f t="shared" ref="G29" si="37">D29-E29</f>
        <v>1874606</v>
      </c>
    </row>
    <row r="30" spans="1:7" x14ac:dyDescent="0.25">
      <c r="A30" s="186" t="s">
        <v>698</v>
      </c>
      <c r="B30" s="308">
        <v>4843800</v>
      </c>
      <c r="C30" s="308">
        <v>0</v>
      </c>
      <c r="D30" s="308">
        <f t="shared" ref="D30" si="38">B30+C30</f>
        <v>4843800</v>
      </c>
      <c r="E30" s="308">
        <v>3632850</v>
      </c>
      <c r="F30" s="308">
        <v>3632850</v>
      </c>
      <c r="G30" s="308">
        <f t="shared" ref="G30" si="39">D30-E30</f>
        <v>1210950</v>
      </c>
    </row>
    <row r="31" spans="1:7" x14ac:dyDescent="0.25">
      <c r="A31" s="186"/>
      <c r="B31" s="308">
        <v>0</v>
      </c>
      <c r="C31" s="308">
        <v>0</v>
      </c>
      <c r="D31" s="308">
        <f t="shared" si="0"/>
        <v>0</v>
      </c>
      <c r="E31" s="308">
        <v>0</v>
      </c>
      <c r="F31" s="308">
        <v>0</v>
      </c>
      <c r="G31" s="308">
        <f t="shared" si="1"/>
        <v>0</v>
      </c>
    </row>
    <row r="32" spans="1:7" x14ac:dyDescent="0.25">
      <c r="A32" s="187" t="s">
        <v>428</v>
      </c>
      <c r="B32" s="309">
        <f t="shared" ref="B32:C32" si="40">SUM(B5:B31)</f>
        <v>1110168831.4099998</v>
      </c>
      <c r="C32" s="309">
        <f t="shared" si="40"/>
        <v>241842338.39000008</v>
      </c>
      <c r="D32" s="309">
        <f>SUM(D5:D31)</f>
        <v>1352011169.8000007</v>
      </c>
      <c r="E32" s="309">
        <f t="shared" ref="E32:G32" si="41">SUM(E5:E31)</f>
        <v>702351629.37999988</v>
      </c>
      <c r="F32" s="309">
        <f t="shared" si="41"/>
        <v>702283142.21999991</v>
      </c>
      <c r="G32" s="309">
        <f t="shared" si="41"/>
        <v>649659540.42000008</v>
      </c>
    </row>
    <row r="35" spans="1:7" ht="55.35" customHeight="1" x14ac:dyDescent="0.25">
      <c r="A35" s="498" t="s">
        <v>699</v>
      </c>
      <c r="B35" s="499"/>
      <c r="C35" s="499"/>
      <c r="D35" s="499"/>
      <c r="E35" s="499"/>
      <c r="F35" s="499"/>
      <c r="G35" s="500"/>
    </row>
    <row r="36" spans="1:7" x14ac:dyDescent="0.25">
      <c r="A36" s="177"/>
      <c r="B36" s="178"/>
      <c r="C36" s="179"/>
      <c r="D36" s="180" t="s">
        <v>425</v>
      </c>
      <c r="E36" s="179"/>
      <c r="F36" s="181"/>
      <c r="G36" s="496" t="s">
        <v>426</v>
      </c>
    </row>
    <row r="37" spans="1:7" ht="22.5" x14ac:dyDescent="0.25">
      <c r="A37" s="182" t="s">
        <v>100</v>
      </c>
      <c r="B37" s="183" t="s">
        <v>340</v>
      </c>
      <c r="C37" s="183" t="s">
        <v>427</v>
      </c>
      <c r="D37" s="183" t="s">
        <v>401</v>
      </c>
      <c r="E37" s="183" t="s">
        <v>333</v>
      </c>
      <c r="F37" s="183" t="s">
        <v>346</v>
      </c>
      <c r="G37" s="497"/>
    </row>
    <row r="38" spans="1:7" x14ac:dyDescent="0.25">
      <c r="A38" s="188"/>
      <c r="B38" s="189"/>
      <c r="C38" s="189"/>
      <c r="D38" s="189"/>
      <c r="E38" s="189"/>
      <c r="F38" s="189"/>
      <c r="G38" s="189"/>
    </row>
    <row r="39" spans="1:7" x14ac:dyDescent="0.25">
      <c r="A39" s="190" t="s">
        <v>429</v>
      </c>
      <c r="B39" s="308">
        <v>0</v>
      </c>
      <c r="C39" s="308">
        <v>0</v>
      </c>
      <c r="D39" s="308">
        <f>B39+C39</f>
        <v>0</v>
      </c>
      <c r="E39" s="308">
        <v>0</v>
      </c>
      <c r="F39" s="308">
        <v>0</v>
      </c>
      <c r="G39" s="308">
        <f>D39-E39</f>
        <v>0</v>
      </c>
    </row>
    <row r="40" spans="1:7" x14ac:dyDescent="0.25">
      <c r="A40" s="190" t="s">
        <v>430</v>
      </c>
      <c r="B40" s="308">
        <v>0</v>
      </c>
      <c r="C40" s="308">
        <v>0</v>
      </c>
      <c r="D40" s="308">
        <f t="shared" ref="D40:D42" si="42">B40+C40</f>
        <v>0</v>
      </c>
      <c r="E40" s="308">
        <v>0</v>
      </c>
      <c r="F40" s="308">
        <v>0</v>
      </c>
      <c r="G40" s="308">
        <f t="shared" ref="G40:G42" si="43">D40-E40</f>
        <v>0</v>
      </c>
    </row>
    <row r="41" spans="1:7" x14ac:dyDescent="0.25">
      <c r="A41" s="190" t="s">
        <v>431</v>
      </c>
      <c r="B41" s="308">
        <v>0</v>
      </c>
      <c r="C41" s="308">
        <v>0</v>
      </c>
      <c r="D41" s="308">
        <f t="shared" si="42"/>
        <v>0</v>
      </c>
      <c r="E41" s="308">
        <v>0</v>
      </c>
      <c r="F41" s="308">
        <v>0</v>
      </c>
      <c r="G41" s="308">
        <f t="shared" si="43"/>
        <v>0</v>
      </c>
    </row>
    <row r="42" spans="1:7" x14ac:dyDescent="0.25">
      <c r="A42" s="190" t="s">
        <v>432</v>
      </c>
      <c r="B42" s="308">
        <v>0</v>
      </c>
      <c r="C42" s="308">
        <v>0</v>
      </c>
      <c r="D42" s="308">
        <f t="shared" si="42"/>
        <v>0</v>
      </c>
      <c r="E42" s="308">
        <v>0</v>
      </c>
      <c r="F42" s="308">
        <v>0</v>
      </c>
      <c r="G42" s="308">
        <f t="shared" si="43"/>
        <v>0</v>
      </c>
    </row>
    <row r="43" spans="1:7" x14ac:dyDescent="0.25">
      <c r="A43" s="190"/>
      <c r="B43" s="308"/>
      <c r="C43" s="308"/>
      <c r="D43" s="308"/>
      <c r="E43" s="308"/>
      <c r="F43" s="308"/>
      <c r="G43" s="308"/>
    </row>
    <row r="44" spans="1:7" x14ac:dyDescent="0.25">
      <c r="A44" s="187" t="s">
        <v>428</v>
      </c>
      <c r="B44" s="309">
        <f t="shared" ref="B44:G44" si="44">SUM(B39:B42)</f>
        <v>0</v>
      </c>
      <c r="C44" s="309">
        <f t="shared" si="44"/>
        <v>0</v>
      </c>
      <c r="D44" s="309">
        <f t="shared" si="44"/>
        <v>0</v>
      </c>
      <c r="E44" s="309">
        <f t="shared" si="44"/>
        <v>0</v>
      </c>
      <c r="F44" s="309">
        <f t="shared" si="44"/>
        <v>0</v>
      </c>
      <c r="G44" s="309">
        <f t="shared" si="44"/>
        <v>0</v>
      </c>
    </row>
    <row r="47" spans="1:7" ht="59.45" customHeight="1" x14ac:dyDescent="0.25">
      <c r="A47" s="501" t="s">
        <v>699</v>
      </c>
      <c r="B47" s="502"/>
      <c r="C47" s="502"/>
      <c r="D47" s="502"/>
      <c r="E47" s="502"/>
      <c r="F47" s="502"/>
      <c r="G47" s="503"/>
    </row>
    <row r="48" spans="1:7" x14ac:dyDescent="0.25">
      <c r="A48" s="177"/>
      <c r="B48" s="178"/>
      <c r="C48" s="179"/>
      <c r="D48" s="180" t="s">
        <v>425</v>
      </c>
      <c r="E48" s="179"/>
      <c r="F48" s="181"/>
      <c r="G48" s="496" t="s">
        <v>426</v>
      </c>
    </row>
    <row r="49" spans="1:7" ht="22.5" x14ac:dyDescent="0.25">
      <c r="A49" s="182" t="s">
        <v>100</v>
      </c>
      <c r="B49" s="183" t="s">
        <v>340</v>
      </c>
      <c r="C49" s="183" t="s">
        <v>427</v>
      </c>
      <c r="D49" s="183" t="s">
        <v>401</v>
      </c>
      <c r="E49" s="183" t="s">
        <v>333</v>
      </c>
      <c r="F49" s="183" t="s">
        <v>346</v>
      </c>
      <c r="G49" s="497"/>
    </row>
    <row r="50" spans="1:7" x14ac:dyDescent="0.25">
      <c r="A50" s="188"/>
      <c r="B50" s="189"/>
      <c r="C50" s="189"/>
      <c r="D50" s="189"/>
      <c r="E50" s="189"/>
      <c r="F50" s="189"/>
      <c r="G50" s="189"/>
    </row>
    <row r="51" spans="1:7" ht="30" x14ac:dyDescent="0.25">
      <c r="A51" s="191" t="s">
        <v>433</v>
      </c>
      <c r="B51" s="308">
        <v>0</v>
      </c>
      <c r="C51" s="308">
        <v>0</v>
      </c>
      <c r="D51" s="308">
        <f t="shared" ref="D51:D63" si="45">B51+C51</f>
        <v>0</v>
      </c>
      <c r="E51" s="308">
        <v>0</v>
      </c>
      <c r="F51" s="308">
        <v>0</v>
      </c>
      <c r="G51" s="308">
        <f t="shared" ref="G51:G63" si="46">D51-E51</f>
        <v>0</v>
      </c>
    </row>
    <row r="52" spans="1:7" x14ac:dyDescent="0.25">
      <c r="A52" s="191"/>
      <c r="B52" s="308"/>
      <c r="C52" s="308"/>
      <c r="D52" s="308"/>
      <c r="E52" s="308"/>
      <c r="F52" s="308"/>
      <c r="G52" s="308"/>
    </row>
    <row r="53" spans="1:7" ht="30" x14ac:dyDescent="0.25">
      <c r="A53" s="191" t="s">
        <v>434</v>
      </c>
      <c r="B53" s="308">
        <v>0</v>
      </c>
      <c r="C53" s="308">
        <v>0</v>
      </c>
      <c r="D53" s="308">
        <f t="shared" si="45"/>
        <v>0</v>
      </c>
      <c r="E53" s="308">
        <v>0</v>
      </c>
      <c r="F53" s="308">
        <v>0</v>
      </c>
      <c r="G53" s="308">
        <f t="shared" si="46"/>
        <v>0</v>
      </c>
    </row>
    <row r="54" spans="1:7" x14ac:dyDescent="0.25">
      <c r="A54" s="191"/>
      <c r="B54" s="308"/>
      <c r="C54" s="308"/>
      <c r="D54" s="308"/>
      <c r="E54" s="308"/>
      <c r="F54" s="308"/>
      <c r="G54" s="308"/>
    </row>
    <row r="55" spans="1:7" ht="45" x14ac:dyDescent="0.25">
      <c r="A55" s="191" t="s">
        <v>435</v>
      </c>
      <c r="B55" s="308">
        <v>0</v>
      </c>
      <c r="C55" s="308">
        <v>0</v>
      </c>
      <c r="D55" s="308">
        <f t="shared" si="45"/>
        <v>0</v>
      </c>
      <c r="E55" s="308">
        <v>0</v>
      </c>
      <c r="F55" s="308">
        <v>0</v>
      </c>
      <c r="G55" s="308">
        <f t="shared" si="46"/>
        <v>0</v>
      </c>
    </row>
    <row r="56" spans="1:7" x14ac:dyDescent="0.25">
      <c r="A56" s="191"/>
      <c r="B56" s="308"/>
      <c r="C56" s="308"/>
      <c r="D56" s="308"/>
      <c r="E56" s="308"/>
      <c r="F56" s="308"/>
      <c r="G56" s="308"/>
    </row>
    <row r="57" spans="1:7" ht="45" x14ac:dyDescent="0.25">
      <c r="A57" s="191" t="s">
        <v>436</v>
      </c>
      <c r="B57" s="308">
        <v>0</v>
      </c>
      <c r="C57" s="308">
        <v>0</v>
      </c>
      <c r="D57" s="308">
        <f t="shared" si="45"/>
        <v>0</v>
      </c>
      <c r="E57" s="308">
        <v>0</v>
      </c>
      <c r="F57" s="308">
        <v>0</v>
      </c>
      <c r="G57" s="308">
        <f t="shared" si="46"/>
        <v>0</v>
      </c>
    </row>
    <row r="58" spans="1:7" x14ac:dyDescent="0.25">
      <c r="A58" s="191"/>
      <c r="B58" s="308"/>
      <c r="C58" s="308"/>
      <c r="D58" s="308"/>
      <c r="E58" s="308"/>
      <c r="F58" s="308"/>
      <c r="G58" s="308"/>
    </row>
    <row r="59" spans="1:7" ht="45" x14ac:dyDescent="0.25">
      <c r="A59" s="191" t="s">
        <v>437</v>
      </c>
      <c r="B59" s="308">
        <v>0</v>
      </c>
      <c r="C59" s="308">
        <v>0</v>
      </c>
      <c r="D59" s="308">
        <f t="shared" si="45"/>
        <v>0</v>
      </c>
      <c r="E59" s="308">
        <v>0</v>
      </c>
      <c r="F59" s="308">
        <v>0</v>
      </c>
      <c r="G59" s="308">
        <f t="shared" si="46"/>
        <v>0</v>
      </c>
    </row>
    <row r="60" spans="1:7" x14ac:dyDescent="0.25">
      <c r="A60" s="191"/>
      <c r="B60" s="308"/>
      <c r="C60" s="308"/>
      <c r="D60" s="308"/>
      <c r="E60" s="308"/>
      <c r="F60" s="308"/>
      <c r="G60" s="308"/>
    </row>
    <row r="61" spans="1:7" ht="45" x14ac:dyDescent="0.25">
      <c r="A61" s="191" t="s">
        <v>438</v>
      </c>
      <c r="B61" s="308">
        <v>0</v>
      </c>
      <c r="C61" s="308">
        <v>0</v>
      </c>
      <c r="D61" s="308">
        <f t="shared" ref="D61" si="47">B61+C61</f>
        <v>0</v>
      </c>
      <c r="E61" s="308">
        <v>0</v>
      </c>
      <c r="F61" s="308">
        <v>0</v>
      </c>
      <c r="G61" s="308">
        <f t="shared" ref="G61" si="48">D61-E61</f>
        <v>0</v>
      </c>
    </row>
    <row r="62" spans="1:7" x14ac:dyDescent="0.25">
      <c r="A62" s="191"/>
      <c r="B62" s="308"/>
      <c r="C62" s="308"/>
      <c r="D62" s="308"/>
      <c r="E62" s="308"/>
      <c r="F62" s="308"/>
      <c r="G62" s="308"/>
    </row>
    <row r="63" spans="1:7" ht="30" x14ac:dyDescent="0.25">
      <c r="A63" s="191" t="s">
        <v>439</v>
      </c>
      <c r="B63" s="308">
        <v>0</v>
      </c>
      <c r="C63" s="308">
        <v>0</v>
      </c>
      <c r="D63" s="308">
        <f t="shared" si="45"/>
        <v>0</v>
      </c>
      <c r="E63" s="308">
        <v>0</v>
      </c>
      <c r="F63" s="308">
        <v>0</v>
      </c>
      <c r="G63" s="308">
        <f t="shared" si="46"/>
        <v>0</v>
      </c>
    </row>
    <row r="64" spans="1:7" x14ac:dyDescent="0.25">
      <c r="A64" s="191"/>
      <c r="B64" s="308"/>
      <c r="C64" s="308"/>
      <c r="D64" s="308"/>
      <c r="E64" s="308"/>
      <c r="F64" s="308"/>
      <c r="G64" s="308"/>
    </row>
    <row r="65" spans="1:7" ht="30" x14ac:dyDescent="0.25">
      <c r="A65" s="191" t="s">
        <v>440</v>
      </c>
      <c r="B65" s="308">
        <v>0</v>
      </c>
      <c r="C65" s="308">
        <v>1200000</v>
      </c>
      <c r="D65" s="308">
        <f t="shared" ref="D65" si="49">B65+C65</f>
        <v>1200000</v>
      </c>
      <c r="E65" s="308">
        <v>1200000</v>
      </c>
      <c r="F65" s="308">
        <v>1200000</v>
      </c>
      <c r="G65" s="308">
        <f t="shared" ref="G65" si="50">D65-E65</f>
        <v>0</v>
      </c>
    </row>
    <row r="66" spans="1:7" x14ac:dyDescent="0.25">
      <c r="A66" s="191"/>
      <c r="B66" s="308"/>
      <c r="C66" s="308"/>
      <c r="D66" s="308"/>
      <c r="E66" s="308"/>
      <c r="F66" s="308"/>
      <c r="G66" s="308"/>
    </row>
    <row r="67" spans="1:7" x14ac:dyDescent="0.25">
      <c r="A67" s="187" t="s">
        <v>428</v>
      </c>
      <c r="B67" s="309">
        <f t="shared" ref="B67:G67" si="51">SUM(B51:B65)</f>
        <v>0</v>
      </c>
      <c r="C67" s="309">
        <f t="shared" si="51"/>
        <v>1200000</v>
      </c>
      <c r="D67" s="309">
        <f t="shared" si="51"/>
        <v>1200000</v>
      </c>
      <c r="E67" s="309">
        <f t="shared" si="51"/>
        <v>1200000</v>
      </c>
      <c r="F67" s="309">
        <f t="shared" si="51"/>
        <v>1200000</v>
      </c>
      <c r="G67" s="309">
        <f t="shared" si="51"/>
        <v>0</v>
      </c>
    </row>
    <row r="69" spans="1:7" x14ac:dyDescent="0.25">
      <c r="A69" s="176" t="s">
        <v>441</v>
      </c>
    </row>
  </sheetData>
  <sheetProtection formatCells="0" formatColumns="0" formatRows="0" insertRows="0" deleteRows="0" autoFilter="0"/>
  <mergeCells count="6">
    <mergeCell ref="G48:G49"/>
    <mergeCell ref="A1:G1"/>
    <mergeCell ref="G2:G3"/>
    <mergeCell ref="A35:G35"/>
    <mergeCell ref="G36:G37"/>
    <mergeCell ref="A47:G47"/>
  </mergeCells>
  <printOptions horizontalCentered="1"/>
  <pageMargins left="0" right="0" top="0.15748031496062992" bottom="0.15748031496062992" header="0.31496062992125984" footer="0.31496062992125984"/>
  <pageSetup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76" zoomScaleNormal="100" workbookViewId="0">
      <selection activeCell="L19" sqref="L19"/>
    </sheetView>
  </sheetViews>
  <sheetFormatPr baseColWidth="10" defaultColWidth="9.42578125" defaultRowHeight="15" x14ac:dyDescent="0.25"/>
  <cols>
    <col min="1" max="1" width="37.140625" style="176" customWidth="1"/>
    <col min="2" max="2" width="15.5703125" style="176" customWidth="1"/>
    <col min="3" max="7" width="16.7109375" style="176" customWidth="1"/>
    <col min="8" max="16384" width="9.42578125" style="176"/>
  </cols>
  <sheetData>
    <row r="1" spans="1:7" ht="65.099999999999994" customHeight="1" x14ac:dyDescent="0.25">
      <c r="A1" s="501" t="s">
        <v>672</v>
      </c>
      <c r="B1" s="502"/>
      <c r="C1" s="502"/>
      <c r="D1" s="502"/>
      <c r="E1" s="502"/>
      <c r="F1" s="502"/>
      <c r="G1" s="503"/>
    </row>
    <row r="2" spans="1:7" x14ac:dyDescent="0.25">
      <c r="A2" s="177"/>
      <c r="B2" s="178"/>
      <c r="C2" s="179"/>
      <c r="D2" s="180" t="s">
        <v>425</v>
      </c>
      <c r="E2" s="179"/>
      <c r="F2" s="181"/>
      <c r="G2" s="496" t="s">
        <v>426</v>
      </c>
    </row>
    <row r="3" spans="1:7" ht="24.95" customHeight="1" x14ac:dyDescent="0.25">
      <c r="A3" s="182" t="s">
        <v>100</v>
      </c>
      <c r="B3" s="183" t="s">
        <v>340</v>
      </c>
      <c r="C3" s="183" t="s">
        <v>427</v>
      </c>
      <c r="D3" s="183" t="s">
        <v>401</v>
      </c>
      <c r="E3" s="183" t="s">
        <v>333</v>
      </c>
      <c r="F3" s="183" t="s">
        <v>346</v>
      </c>
      <c r="G3" s="497"/>
    </row>
    <row r="4" spans="1:7" x14ac:dyDescent="0.25">
      <c r="A4" s="188"/>
      <c r="B4" s="189"/>
      <c r="C4" s="189"/>
      <c r="D4" s="189"/>
      <c r="E4" s="189"/>
      <c r="F4" s="189"/>
      <c r="G4" s="189"/>
    </row>
    <row r="5" spans="1:7" x14ac:dyDescent="0.25">
      <c r="A5" s="192" t="s">
        <v>442</v>
      </c>
      <c r="B5" s="308">
        <v>918234698.42999995</v>
      </c>
      <c r="C5" s="308">
        <v>77880631.810000002</v>
      </c>
      <c r="D5" s="308">
        <f>B5+C5</f>
        <v>996115330.24000001</v>
      </c>
      <c r="E5" s="308">
        <v>592694825.42999995</v>
      </c>
      <c r="F5" s="308">
        <v>592626338.26999998</v>
      </c>
      <c r="G5" s="308">
        <f>D5-E5</f>
        <v>403420504.81000006</v>
      </c>
    </row>
    <row r="6" spans="1:7" x14ac:dyDescent="0.25">
      <c r="A6" s="192"/>
      <c r="B6" s="308"/>
      <c r="C6" s="308"/>
      <c r="D6" s="308"/>
      <c r="E6" s="308"/>
      <c r="F6" s="308"/>
      <c r="G6" s="308"/>
    </row>
    <row r="7" spans="1:7" ht="9.9499999999999993" customHeight="1" x14ac:dyDescent="0.25">
      <c r="A7" s="192" t="s">
        <v>443</v>
      </c>
      <c r="B7" s="308">
        <v>183484132.97999999</v>
      </c>
      <c r="C7" s="308">
        <v>164363677.02000001</v>
      </c>
      <c r="D7" s="308">
        <f>B7+C7</f>
        <v>347847810</v>
      </c>
      <c r="E7" s="308">
        <v>102906570.15000001</v>
      </c>
      <c r="F7" s="308">
        <v>102906570.15000001</v>
      </c>
      <c r="G7" s="308">
        <f>D7-E7</f>
        <v>244941239.84999999</v>
      </c>
    </row>
    <row r="8" spans="1:7" x14ac:dyDescent="0.25">
      <c r="A8" s="192"/>
      <c r="B8" s="308"/>
      <c r="C8" s="308"/>
      <c r="D8" s="308"/>
      <c r="E8" s="308"/>
      <c r="F8" s="308"/>
      <c r="G8" s="308"/>
    </row>
    <row r="9" spans="1:7" ht="24.95" customHeight="1" x14ac:dyDescent="0.25">
      <c r="A9" s="192" t="s">
        <v>444</v>
      </c>
      <c r="B9" s="308">
        <v>8450000</v>
      </c>
      <c r="C9" s="308">
        <v>-401970.44</v>
      </c>
      <c r="D9" s="308">
        <f>B9+C9</f>
        <v>8048029.5599999996</v>
      </c>
      <c r="E9" s="308">
        <v>6750233.7999999998</v>
      </c>
      <c r="F9" s="308">
        <v>6750233.7999999998</v>
      </c>
      <c r="G9" s="308">
        <f>D9-E9</f>
        <v>1297795.7599999998</v>
      </c>
    </row>
    <row r="10" spans="1:7" x14ac:dyDescent="0.25">
      <c r="A10" s="192"/>
      <c r="B10" s="308"/>
      <c r="C10" s="308"/>
      <c r="D10" s="308"/>
      <c r="E10" s="308"/>
      <c r="F10" s="308"/>
      <c r="G10" s="308"/>
    </row>
    <row r="11" spans="1:7" ht="9.9499999999999993" customHeight="1" x14ac:dyDescent="0.25">
      <c r="A11" s="192" t="s">
        <v>131</v>
      </c>
      <c r="B11" s="308">
        <v>0</v>
      </c>
      <c r="C11" s="308">
        <v>0</v>
      </c>
      <c r="D11" s="308">
        <f>B11+C11</f>
        <v>0</v>
      </c>
      <c r="E11" s="308">
        <v>0</v>
      </c>
      <c r="F11" s="308">
        <v>0</v>
      </c>
      <c r="G11" s="308">
        <f>D11-E11</f>
        <v>0</v>
      </c>
    </row>
    <row r="12" spans="1:7" x14ac:dyDescent="0.25">
      <c r="A12" s="192"/>
      <c r="B12" s="308"/>
      <c r="C12" s="308"/>
      <c r="D12" s="308"/>
      <c r="E12" s="308"/>
      <c r="F12" s="308"/>
      <c r="G12" s="308"/>
    </row>
    <row r="13" spans="1:7" x14ac:dyDescent="0.25">
      <c r="A13" s="193" t="s">
        <v>137</v>
      </c>
      <c r="B13" s="308">
        <v>0</v>
      </c>
      <c r="C13" s="308">
        <v>0</v>
      </c>
      <c r="D13" s="308">
        <f>B13+C13</f>
        <v>0</v>
      </c>
      <c r="E13" s="308">
        <v>0</v>
      </c>
      <c r="F13" s="308">
        <v>0</v>
      </c>
      <c r="G13" s="308">
        <f>D13-E13</f>
        <v>0</v>
      </c>
    </row>
    <row r="14" spans="1:7" x14ac:dyDescent="0.25">
      <c r="A14" s="194"/>
      <c r="B14" s="310"/>
      <c r="C14" s="310"/>
      <c r="D14" s="310"/>
      <c r="E14" s="310"/>
      <c r="F14" s="310"/>
      <c r="G14" s="310"/>
    </row>
    <row r="15" spans="1:7" x14ac:dyDescent="0.25">
      <c r="A15" s="195" t="s">
        <v>428</v>
      </c>
      <c r="B15" s="311">
        <f t="shared" ref="B15:G15" si="0">SUM(B5+B7+B9+B11+B13)</f>
        <v>1110168831.4099998</v>
      </c>
      <c r="C15" s="311">
        <f t="shared" si="0"/>
        <v>241842338.39000002</v>
      </c>
      <c r="D15" s="311">
        <f t="shared" si="0"/>
        <v>1352011169.8</v>
      </c>
      <c r="E15" s="311">
        <f t="shared" si="0"/>
        <v>702351629.37999988</v>
      </c>
      <c r="F15" s="311">
        <f t="shared" si="0"/>
        <v>702283142.21999991</v>
      </c>
      <c r="G15" s="311">
        <f t="shared" si="0"/>
        <v>649659540.42000008</v>
      </c>
    </row>
  </sheetData>
  <sheetProtection formatCells="0" formatColumns="0" formatRows="0" autoFilter="0"/>
  <mergeCells count="2">
    <mergeCell ref="A1:G1"/>
    <mergeCell ref="G2:G3"/>
  </mergeCells>
  <printOptions horizontalCentered="1"/>
  <pageMargins left="0.11811023622047245" right="0.11811023622047245" top="0.74803149606299213" bottom="0.74803149606299213" header="0.31496062992125984" footer="0.31496062992125984"/>
  <pageSetup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zoomScale="64" workbookViewId="0">
      <selection activeCell="A81" sqref="A81:XFD618"/>
    </sheetView>
  </sheetViews>
  <sheetFormatPr baseColWidth="10" defaultColWidth="9.42578125" defaultRowHeight="15" x14ac:dyDescent="0.25"/>
  <cols>
    <col min="1" max="1" width="44.42578125" style="176" customWidth="1"/>
    <col min="2" max="5" width="17.28515625" style="176" customWidth="1"/>
    <col min="6" max="6" width="16.140625" style="176" customWidth="1"/>
    <col min="7" max="7" width="16.5703125" style="176" customWidth="1"/>
    <col min="8" max="16384" width="9.42578125" style="176"/>
  </cols>
  <sheetData>
    <row r="1" spans="1:7" ht="60.6" customHeight="1" x14ac:dyDescent="0.25">
      <c r="A1" s="502" t="s">
        <v>671</v>
      </c>
      <c r="B1" s="502"/>
      <c r="C1" s="502"/>
      <c r="D1" s="502"/>
      <c r="E1" s="502"/>
      <c r="F1" s="502"/>
      <c r="G1" s="503"/>
    </row>
    <row r="2" spans="1:7" x14ac:dyDescent="0.25">
      <c r="A2" s="177"/>
      <c r="B2" s="178"/>
      <c r="C2" s="179"/>
      <c r="D2" s="180" t="s">
        <v>425</v>
      </c>
      <c r="E2" s="179"/>
      <c r="F2" s="181"/>
      <c r="G2" s="496" t="s">
        <v>426</v>
      </c>
    </row>
    <row r="3" spans="1:7" ht="24.95" customHeight="1" x14ac:dyDescent="0.25">
      <c r="A3" s="182" t="s">
        <v>100</v>
      </c>
      <c r="B3" s="183" t="s">
        <v>340</v>
      </c>
      <c r="C3" s="183" t="s">
        <v>427</v>
      </c>
      <c r="D3" s="183" t="s">
        <v>401</v>
      </c>
      <c r="E3" s="183" t="s">
        <v>333</v>
      </c>
      <c r="F3" s="183" t="s">
        <v>346</v>
      </c>
      <c r="G3" s="497"/>
    </row>
    <row r="4" spans="1:7" x14ac:dyDescent="0.25">
      <c r="A4" s="196" t="s">
        <v>123</v>
      </c>
      <c r="B4" s="312">
        <f>SUM(B5:B11)</f>
        <v>506683386.30999994</v>
      </c>
      <c r="C4" s="312">
        <f>SUM(C5:C11)</f>
        <v>0</v>
      </c>
      <c r="D4" s="312">
        <f>B4+C4</f>
        <v>506683386.30999994</v>
      </c>
      <c r="E4" s="312">
        <f>SUM(E5:E11)</f>
        <v>299650447.83000004</v>
      </c>
      <c r="F4" s="312">
        <f>SUM(F5:F11)</f>
        <v>299650447.83000004</v>
      </c>
      <c r="G4" s="312">
        <f>D4-E4</f>
        <v>207032938.4799999</v>
      </c>
    </row>
    <row r="5" spans="1:7" x14ac:dyDescent="0.25">
      <c r="A5" s="197" t="s">
        <v>445</v>
      </c>
      <c r="B5" s="308">
        <v>292112888.13999999</v>
      </c>
      <c r="C5" s="308">
        <v>-15631734.359999999</v>
      </c>
      <c r="D5" s="308">
        <f t="shared" ref="D5:D68" si="0">B5+C5</f>
        <v>276481153.77999997</v>
      </c>
      <c r="E5" s="308">
        <v>182052375.21000001</v>
      </c>
      <c r="F5" s="308">
        <v>182052375.21000001</v>
      </c>
      <c r="G5" s="308">
        <f t="shared" ref="G5:G68" si="1">D5-E5</f>
        <v>94428778.569999963</v>
      </c>
    </row>
    <row r="6" spans="1:7" x14ac:dyDescent="0.25">
      <c r="A6" s="197" t="s">
        <v>446</v>
      </c>
      <c r="B6" s="308">
        <v>2035624.21</v>
      </c>
      <c r="C6" s="308">
        <v>2500000</v>
      </c>
      <c r="D6" s="308">
        <f t="shared" si="0"/>
        <v>4535624.21</v>
      </c>
      <c r="E6" s="308">
        <v>3560055.9</v>
      </c>
      <c r="F6" s="308">
        <v>3560055.9</v>
      </c>
      <c r="G6" s="308">
        <f t="shared" si="1"/>
        <v>975568.31</v>
      </c>
    </row>
    <row r="7" spans="1:7" x14ac:dyDescent="0.25">
      <c r="A7" s="197" t="s">
        <v>447</v>
      </c>
      <c r="B7" s="308">
        <v>59517678.490000002</v>
      </c>
      <c r="C7" s="308">
        <v>3931822.86</v>
      </c>
      <c r="D7" s="308">
        <f t="shared" si="0"/>
        <v>63449501.350000001</v>
      </c>
      <c r="E7" s="308">
        <v>23139858.73</v>
      </c>
      <c r="F7" s="308">
        <v>23139858.73</v>
      </c>
      <c r="G7" s="308">
        <f t="shared" si="1"/>
        <v>40309642.620000005</v>
      </c>
    </row>
    <row r="8" spans="1:7" x14ac:dyDescent="0.25">
      <c r="A8" s="197" t="s">
        <v>448</v>
      </c>
      <c r="B8" s="308">
        <v>110278901.97</v>
      </c>
      <c r="C8" s="308">
        <v>5468000</v>
      </c>
      <c r="D8" s="308">
        <f t="shared" si="0"/>
        <v>115746901.97</v>
      </c>
      <c r="E8" s="308">
        <v>64377838.210000001</v>
      </c>
      <c r="F8" s="308">
        <v>64377838.210000001</v>
      </c>
      <c r="G8" s="308">
        <f t="shared" si="1"/>
        <v>51369063.759999998</v>
      </c>
    </row>
    <row r="9" spans="1:7" x14ac:dyDescent="0.25">
      <c r="A9" s="197" t="s">
        <v>449</v>
      </c>
      <c r="B9" s="308">
        <v>41925101.600000001</v>
      </c>
      <c r="C9" s="308">
        <v>805816.45</v>
      </c>
      <c r="D9" s="308">
        <f t="shared" si="0"/>
        <v>42730918.050000004</v>
      </c>
      <c r="E9" s="308">
        <v>26520319.780000001</v>
      </c>
      <c r="F9" s="308">
        <v>26520319.780000001</v>
      </c>
      <c r="G9" s="308">
        <f t="shared" si="1"/>
        <v>16210598.270000003</v>
      </c>
    </row>
    <row r="10" spans="1:7" x14ac:dyDescent="0.25">
      <c r="A10" s="197" t="s">
        <v>450</v>
      </c>
      <c r="B10" s="308">
        <v>813191.9</v>
      </c>
      <c r="C10" s="308">
        <v>2926095.05</v>
      </c>
      <c r="D10" s="308">
        <f t="shared" si="0"/>
        <v>3739286.9499999997</v>
      </c>
      <c r="E10" s="308">
        <v>0</v>
      </c>
      <c r="F10" s="308">
        <v>0</v>
      </c>
      <c r="G10" s="308">
        <f t="shared" si="1"/>
        <v>3739286.9499999997</v>
      </c>
    </row>
    <row r="11" spans="1:7" x14ac:dyDescent="0.25">
      <c r="A11" s="197" t="s">
        <v>451</v>
      </c>
      <c r="B11" s="308">
        <v>0</v>
      </c>
      <c r="C11" s="308">
        <v>0</v>
      </c>
      <c r="D11" s="308">
        <f t="shared" si="0"/>
        <v>0</v>
      </c>
      <c r="E11" s="308">
        <v>0</v>
      </c>
      <c r="F11" s="308">
        <v>0</v>
      </c>
      <c r="G11" s="308">
        <f t="shared" si="1"/>
        <v>0</v>
      </c>
    </row>
    <row r="12" spans="1:7" x14ac:dyDescent="0.25">
      <c r="A12" s="196" t="s">
        <v>124</v>
      </c>
      <c r="B12" s="313">
        <f>SUM(B13:B21)</f>
        <v>105596423.09</v>
      </c>
      <c r="C12" s="313">
        <f>SUM(C13:C21)</f>
        <v>8370077.6699999999</v>
      </c>
      <c r="D12" s="313">
        <f t="shared" si="0"/>
        <v>113966500.76000001</v>
      </c>
      <c r="E12" s="313">
        <f>SUM(E13:E21)</f>
        <v>67380219.74000001</v>
      </c>
      <c r="F12" s="313">
        <f>SUM(F13:F21)</f>
        <v>67357219.74000001</v>
      </c>
      <c r="G12" s="313">
        <f t="shared" si="1"/>
        <v>46586281.019999996</v>
      </c>
    </row>
    <row r="13" spans="1:7" x14ac:dyDescent="0.25">
      <c r="A13" s="197" t="s">
        <v>452</v>
      </c>
      <c r="B13" s="308">
        <v>9504049.8399999999</v>
      </c>
      <c r="C13" s="308">
        <v>170459.04</v>
      </c>
      <c r="D13" s="308">
        <f t="shared" si="0"/>
        <v>9674508.879999999</v>
      </c>
      <c r="E13" s="308">
        <v>6383860.9299999997</v>
      </c>
      <c r="F13" s="308">
        <v>6383860.9299999997</v>
      </c>
      <c r="G13" s="308">
        <f t="shared" si="1"/>
        <v>3290647.9499999993</v>
      </c>
    </row>
    <row r="14" spans="1:7" x14ac:dyDescent="0.25">
      <c r="A14" s="197" t="s">
        <v>453</v>
      </c>
      <c r="B14" s="308">
        <v>5313703.1399999997</v>
      </c>
      <c r="C14" s="308">
        <v>1545229.28</v>
      </c>
      <c r="D14" s="308">
        <f t="shared" si="0"/>
        <v>6858932.4199999999</v>
      </c>
      <c r="E14" s="308">
        <v>4306927.0999999996</v>
      </c>
      <c r="F14" s="308">
        <v>4306927.0999999996</v>
      </c>
      <c r="G14" s="308">
        <f t="shared" si="1"/>
        <v>2552005.3200000003</v>
      </c>
    </row>
    <row r="15" spans="1:7" x14ac:dyDescent="0.25">
      <c r="A15" s="197" t="s">
        <v>454</v>
      </c>
      <c r="B15" s="308">
        <v>588560</v>
      </c>
      <c r="C15" s="308">
        <v>-20000</v>
      </c>
      <c r="D15" s="308">
        <f t="shared" si="0"/>
        <v>568560</v>
      </c>
      <c r="E15" s="308">
        <v>12500</v>
      </c>
      <c r="F15" s="308">
        <v>12500</v>
      </c>
      <c r="G15" s="308">
        <f t="shared" si="1"/>
        <v>556060</v>
      </c>
    </row>
    <row r="16" spans="1:7" x14ac:dyDescent="0.25">
      <c r="A16" s="197" t="s">
        <v>455</v>
      </c>
      <c r="B16" s="308">
        <v>32103718.949999999</v>
      </c>
      <c r="C16" s="308">
        <v>471429.41</v>
      </c>
      <c r="D16" s="308">
        <f t="shared" si="0"/>
        <v>32575148.359999999</v>
      </c>
      <c r="E16" s="308">
        <v>15692555.859999999</v>
      </c>
      <c r="F16" s="308">
        <v>15692555.859999999</v>
      </c>
      <c r="G16" s="308">
        <f t="shared" si="1"/>
        <v>16882592.5</v>
      </c>
    </row>
    <row r="17" spans="1:7" x14ac:dyDescent="0.25">
      <c r="A17" s="197" t="s">
        <v>456</v>
      </c>
      <c r="B17" s="308">
        <v>1990042.66</v>
      </c>
      <c r="C17" s="308">
        <v>1885105</v>
      </c>
      <c r="D17" s="308">
        <f t="shared" si="0"/>
        <v>3875147.66</v>
      </c>
      <c r="E17" s="308">
        <v>1363029.75</v>
      </c>
      <c r="F17" s="308">
        <v>1363029.75</v>
      </c>
      <c r="G17" s="308">
        <f t="shared" si="1"/>
        <v>2512117.91</v>
      </c>
    </row>
    <row r="18" spans="1:7" x14ac:dyDescent="0.25">
      <c r="A18" s="197" t="s">
        <v>457</v>
      </c>
      <c r="B18" s="308">
        <v>26534424.879999999</v>
      </c>
      <c r="C18" s="308">
        <v>3446511.61</v>
      </c>
      <c r="D18" s="308">
        <f t="shared" si="0"/>
        <v>29980936.489999998</v>
      </c>
      <c r="E18" s="308">
        <v>22385214.460000001</v>
      </c>
      <c r="F18" s="308">
        <v>22385214.460000001</v>
      </c>
      <c r="G18" s="308">
        <f t="shared" si="1"/>
        <v>7595722.0299999975</v>
      </c>
    </row>
    <row r="19" spans="1:7" x14ac:dyDescent="0.25">
      <c r="A19" s="197" t="s">
        <v>458</v>
      </c>
      <c r="B19" s="308">
        <v>16920360.469999999</v>
      </c>
      <c r="C19" s="308">
        <v>723430.2</v>
      </c>
      <c r="D19" s="308">
        <f t="shared" si="0"/>
        <v>17643790.669999998</v>
      </c>
      <c r="E19" s="308">
        <v>7273390.5999999996</v>
      </c>
      <c r="F19" s="308">
        <v>7250390.5999999996</v>
      </c>
      <c r="G19" s="308">
        <f t="shared" si="1"/>
        <v>10370400.069999998</v>
      </c>
    </row>
    <row r="20" spans="1:7" x14ac:dyDescent="0.25">
      <c r="A20" s="197" t="s">
        <v>459</v>
      </c>
      <c r="B20" s="308">
        <v>975780</v>
      </c>
      <c r="C20" s="308">
        <v>557913.13</v>
      </c>
      <c r="D20" s="308">
        <f t="shared" si="0"/>
        <v>1533693.13</v>
      </c>
      <c r="E20" s="308">
        <v>1509706.78</v>
      </c>
      <c r="F20" s="308">
        <v>1509706.78</v>
      </c>
      <c r="G20" s="308">
        <f t="shared" si="1"/>
        <v>23986.34999999986</v>
      </c>
    </row>
    <row r="21" spans="1:7" x14ac:dyDescent="0.25">
      <c r="A21" s="197" t="s">
        <v>460</v>
      </c>
      <c r="B21" s="308">
        <v>11665783.15</v>
      </c>
      <c r="C21" s="308">
        <v>-410000</v>
      </c>
      <c r="D21" s="308">
        <f t="shared" si="0"/>
        <v>11255783.15</v>
      </c>
      <c r="E21" s="308">
        <v>8453034.2599999998</v>
      </c>
      <c r="F21" s="308">
        <v>8453034.2599999998</v>
      </c>
      <c r="G21" s="308">
        <f t="shared" si="1"/>
        <v>2802748.8900000006</v>
      </c>
    </row>
    <row r="22" spans="1:7" x14ac:dyDescent="0.25">
      <c r="A22" s="196" t="s">
        <v>125</v>
      </c>
      <c r="B22" s="313">
        <f>SUM(B23:B31)</f>
        <v>135815273.30000001</v>
      </c>
      <c r="C22" s="313">
        <f>SUM(C23:C31)</f>
        <v>65517488.370000005</v>
      </c>
      <c r="D22" s="313">
        <f t="shared" si="0"/>
        <v>201332761.67000002</v>
      </c>
      <c r="E22" s="313">
        <f>SUM(E23:E31)</f>
        <v>109201420.69999999</v>
      </c>
      <c r="F22" s="313">
        <f>SUM(F23:F31)</f>
        <v>109155933.53999999</v>
      </c>
      <c r="G22" s="313">
        <f t="shared" si="1"/>
        <v>92131340.970000029</v>
      </c>
    </row>
    <row r="23" spans="1:7" x14ac:dyDescent="0.25">
      <c r="A23" s="197" t="s">
        <v>461</v>
      </c>
      <c r="B23" s="308">
        <v>34290942.780000001</v>
      </c>
      <c r="C23" s="308">
        <v>18418728.100000001</v>
      </c>
      <c r="D23" s="308">
        <f t="shared" si="0"/>
        <v>52709670.880000003</v>
      </c>
      <c r="E23" s="308">
        <v>42765788.469999999</v>
      </c>
      <c r="F23" s="308">
        <v>42765788.469999999</v>
      </c>
      <c r="G23" s="308">
        <f t="shared" si="1"/>
        <v>9943882.4100000039</v>
      </c>
    </row>
    <row r="24" spans="1:7" x14ac:dyDescent="0.25">
      <c r="A24" s="197" t="s">
        <v>462</v>
      </c>
      <c r="B24" s="308">
        <v>7510303.8799999999</v>
      </c>
      <c r="C24" s="308">
        <v>2738544.34</v>
      </c>
      <c r="D24" s="308">
        <f t="shared" si="0"/>
        <v>10248848.219999999</v>
      </c>
      <c r="E24" s="308">
        <v>4502028.9000000004</v>
      </c>
      <c r="F24" s="308">
        <v>4502028.9000000004</v>
      </c>
      <c r="G24" s="308">
        <f t="shared" si="1"/>
        <v>5746819.3199999984</v>
      </c>
    </row>
    <row r="25" spans="1:7" x14ac:dyDescent="0.25">
      <c r="A25" s="197" t="s">
        <v>463</v>
      </c>
      <c r="B25" s="308">
        <v>26105637.98</v>
      </c>
      <c r="C25" s="308">
        <v>33137133.93</v>
      </c>
      <c r="D25" s="308">
        <f t="shared" si="0"/>
        <v>59242771.909999996</v>
      </c>
      <c r="E25" s="308">
        <v>11427158.810000001</v>
      </c>
      <c r="F25" s="308">
        <v>11416254.810000001</v>
      </c>
      <c r="G25" s="308">
        <f t="shared" si="1"/>
        <v>47815613.099999994</v>
      </c>
    </row>
    <row r="26" spans="1:7" x14ac:dyDescent="0.25">
      <c r="A26" s="197" t="s">
        <v>464</v>
      </c>
      <c r="B26" s="308">
        <v>7900000</v>
      </c>
      <c r="C26" s="308">
        <v>-290616.74</v>
      </c>
      <c r="D26" s="308">
        <f t="shared" si="0"/>
        <v>7609383.2599999998</v>
      </c>
      <c r="E26" s="308">
        <v>6184817.5700000003</v>
      </c>
      <c r="F26" s="308">
        <v>6184817.5700000003</v>
      </c>
      <c r="G26" s="308">
        <f t="shared" si="1"/>
        <v>1424565.6899999995</v>
      </c>
    </row>
    <row r="27" spans="1:7" x14ac:dyDescent="0.25">
      <c r="A27" s="197" t="s">
        <v>465</v>
      </c>
      <c r="B27" s="308">
        <v>18964783.809999999</v>
      </c>
      <c r="C27" s="308">
        <v>4346473.74</v>
      </c>
      <c r="D27" s="308">
        <f t="shared" si="0"/>
        <v>23311257.549999997</v>
      </c>
      <c r="E27" s="308">
        <v>16728808.800000001</v>
      </c>
      <c r="F27" s="308">
        <v>16728808.800000001</v>
      </c>
      <c r="G27" s="308">
        <f t="shared" si="1"/>
        <v>6582448.7499999963</v>
      </c>
    </row>
    <row r="28" spans="1:7" x14ac:dyDescent="0.25">
      <c r="A28" s="197" t="s">
        <v>466</v>
      </c>
      <c r="B28" s="308">
        <v>9165708.8000000007</v>
      </c>
      <c r="C28" s="308">
        <v>87390</v>
      </c>
      <c r="D28" s="308">
        <f t="shared" si="0"/>
        <v>9253098.8000000007</v>
      </c>
      <c r="E28" s="308">
        <v>2982954.28</v>
      </c>
      <c r="F28" s="308">
        <v>2982954.28</v>
      </c>
      <c r="G28" s="308">
        <f t="shared" si="1"/>
        <v>6270144.5200000014</v>
      </c>
    </row>
    <row r="29" spans="1:7" x14ac:dyDescent="0.25">
      <c r="A29" s="197" t="s">
        <v>467</v>
      </c>
      <c r="B29" s="308">
        <v>1148335.01</v>
      </c>
      <c r="C29" s="308">
        <v>110000</v>
      </c>
      <c r="D29" s="308">
        <f t="shared" si="0"/>
        <v>1258335.01</v>
      </c>
      <c r="E29" s="308">
        <v>286761.23</v>
      </c>
      <c r="F29" s="308">
        <v>252178.07</v>
      </c>
      <c r="G29" s="308">
        <f t="shared" si="1"/>
        <v>971573.78</v>
      </c>
    </row>
    <row r="30" spans="1:7" x14ac:dyDescent="0.25">
      <c r="A30" s="197" t="s">
        <v>468</v>
      </c>
      <c r="B30" s="308">
        <v>10602352</v>
      </c>
      <c r="C30" s="308">
        <v>4743836</v>
      </c>
      <c r="D30" s="308">
        <f t="shared" si="0"/>
        <v>15346188</v>
      </c>
      <c r="E30" s="308">
        <v>11839160.6</v>
      </c>
      <c r="F30" s="308">
        <v>11839160.6</v>
      </c>
      <c r="G30" s="308">
        <f t="shared" si="1"/>
        <v>3507027.4000000004</v>
      </c>
    </row>
    <row r="31" spans="1:7" x14ac:dyDescent="0.25">
      <c r="A31" s="197" t="s">
        <v>469</v>
      </c>
      <c r="B31" s="308">
        <v>20127209.039999999</v>
      </c>
      <c r="C31" s="308">
        <v>2225999</v>
      </c>
      <c r="D31" s="308">
        <f t="shared" si="0"/>
        <v>22353208.039999999</v>
      </c>
      <c r="E31" s="308">
        <v>12483942.039999999</v>
      </c>
      <c r="F31" s="308">
        <v>12483942.039999999</v>
      </c>
      <c r="G31" s="308">
        <f t="shared" si="1"/>
        <v>9869266</v>
      </c>
    </row>
    <row r="32" spans="1:7" x14ac:dyDescent="0.25">
      <c r="A32" s="196" t="s">
        <v>126</v>
      </c>
      <c r="B32" s="313">
        <f>SUM(B33:B41)</f>
        <v>153489615.72999999</v>
      </c>
      <c r="C32" s="313">
        <f>SUM(C33:C41)</f>
        <v>6499316.7299999995</v>
      </c>
      <c r="D32" s="313">
        <f t="shared" si="0"/>
        <v>159988932.45999998</v>
      </c>
      <c r="E32" s="313">
        <f>SUM(E33:E41)</f>
        <v>112315845.17999999</v>
      </c>
      <c r="F32" s="313">
        <f>SUM(F33:F41)</f>
        <v>112315845.17999999</v>
      </c>
      <c r="G32" s="313">
        <f t="shared" si="1"/>
        <v>47673087.279999986</v>
      </c>
    </row>
    <row r="33" spans="1:7" x14ac:dyDescent="0.25">
      <c r="A33" s="197" t="s">
        <v>127</v>
      </c>
      <c r="B33" s="308">
        <v>0</v>
      </c>
      <c r="C33" s="308">
        <v>1200000</v>
      </c>
      <c r="D33" s="308">
        <f t="shared" si="0"/>
        <v>1200000</v>
      </c>
      <c r="E33" s="308">
        <v>1200000</v>
      </c>
      <c r="F33" s="308">
        <v>1200000</v>
      </c>
      <c r="G33" s="308">
        <f t="shared" si="1"/>
        <v>0</v>
      </c>
    </row>
    <row r="34" spans="1:7" x14ac:dyDescent="0.25">
      <c r="A34" s="197" t="s">
        <v>128</v>
      </c>
      <c r="B34" s="308">
        <v>94486943.739999995</v>
      </c>
      <c r="C34" s="308">
        <v>4075604.93</v>
      </c>
      <c r="D34" s="308">
        <f t="shared" si="0"/>
        <v>98562548.670000002</v>
      </c>
      <c r="E34" s="308">
        <v>73305565.549999997</v>
      </c>
      <c r="F34" s="308">
        <v>73305565.549999997</v>
      </c>
      <c r="G34" s="308">
        <f t="shared" si="1"/>
        <v>25256983.120000005</v>
      </c>
    </row>
    <row r="35" spans="1:7" x14ac:dyDescent="0.25">
      <c r="A35" s="197" t="s">
        <v>129</v>
      </c>
      <c r="B35" s="308">
        <v>23850000</v>
      </c>
      <c r="C35" s="308">
        <v>-566388.19999999995</v>
      </c>
      <c r="D35" s="308">
        <f t="shared" si="0"/>
        <v>23283611.800000001</v>
      </c>
      <c r="E35" s="308">
        <v>8366960</v>
      </c>
      <c r="F35" s="308">
        <v>8366960</v>
      </c>
      <c r="G35" s="308">
        <f t="shared" si="1"/>
        <v>14916651.800000001</v>
      </c>
    </row>
    <row r="36" spans="1:7" x14ac:dyDescent="0.25">
      <c r="A36" s="197" t="s">
        <v>130</v>
      </c>
      <c r="B36" s="308">
        <v>35152671.990000002</v>
      </c>
      <c r="C36" s="308">
        <v>1790100</v>
      </c>
      <c r="D36" s="308">
        <f t="shared" si="0"/>
        <v>36942771.990000002</v>
      </c>
      <c r="E36" s="308">
        <v>29443319.629999999</v>
      </c>
      <c r="F36" s="308">
        <v>29443319.629999999</v>
      </c>
      <c r="G36" s="308">
        <f t="shared" si="1"/>
        <v>7499452.3600000031</v>
      </c>
    </row>
    <row r="37" spans="1:7" x14ac:dyDescent="0.25">
      <c r="A37" s="197" t="s">
        <v>131</v>
      </c>
      <c r="B37" s="308">
        <v>0</v>
      </c>
      <c r="C37" s="308">
        <v>0</v>
      </c>
      <c r="D37" s="308">
        <f t="shared" si="0"/>
        <v>0</v>
      </c>
      <c r="E37" s="308">
        <v>0</v>
      </c>
      <c r="F37" s="308">
        <v>0</v>
      </c>
      <c r="G37" s="308">
        <f t="shared" si="1"/>
        <v>0</v>
      </c>
    </row>
    <row r="38" spans="1:7" x14ac:dyDescent="0.25">
      <c r="A38" s="197" t="s">
        <v>470</v>
      </c>
      <c r="B38" s="308">
        <v>0</v>
      </c>
      <c r="C38" s="308">
        <v>0</v>
      </c>
      <c r="D38" s="308">
        <f t="shared" si="0"/>
        <v>0</v>
      </c>
      <c r="E38" s="308">
        <v>0</v>
      </c>
      <c r="F38" s="308">
        <v>0</v>
      </c>
      <c r="G38" s="308">
        <f t="shared" si="1"/>
        <v>0</v>
      </c>
    </row>
    <row r="39" spans="1:7" x14ac:dyDescent="0.25">
      <c r="A39" s="197" t="s">
        <v>133</v>
      </c>
      <c r="B39" s="308">
        <v>0</v>
      </c>
      <c r="C39" s="308">
        <v>0</v>
      </c>
      <c r="D39" s="308">
        <f t="shared" si="0"/>
        <v>0</v>
      </c>
      <c r="E39" s="308">
        <v>0</v>
      </c>
      <c r="F39" s="308">
        <v>0</v>
      </c>
      <c r="G39" s="308">
        <f t="shared" si="1"/>
        <v>0</v>
      </c>
    </row>
    <row r="40" spans="1:7" x14ac:dyDescent="0.25">
      <c r="A40" s="197" t="s">
        <v>134</v>
      </c>
      <c r="B40" s="308">
        <v>0</v>
      </c>
      <c r="C40" s="308">
        <v>0</v>
      </c>
      <c r="D40" s="308">
        <f t="shared" si="0"/>
        <v>0</v>
      </c>
      <c r="E40" s="308">
        <v>0</v>
      </c>
      <c r="F40" s="308">
        <v>0</v>
      </c>
      <c r="G40" s="308">
        <f t="shared" si="1"/>
        <v>0</v>
      </c>
    </row>
    <row r="41" spans="1:7" x14ac:dyDescent="0.25">
      <c r="A41" s="197" t="s">
        <v>135</v>
      </c>
      <c r="B41" s="308">
        <v>0</v>
      </c>
      <c r="C41" s="308">
        <v>0</v>
      </c>
      <c r="D41" s="308">
        <f t="shared" si="0"/>
        <v>0</v>
      </c>
      <c r="E41" s="308">
        <v>0</v>
      </c>
      <c r="F41" s="308">
        <v>0</v>
      </c>
      <c r="G41" s="308">
        <f t="shared" si="1"/>
        <v>0</v>
      </c>
    </row>
    <row r="42" spans="1:7" x14ac:dyDescent="0.25">
      <c r="A42" s="196" t="s">
        <v>471</v>
      </c>
      <c r="B42" s="313">
        <f>SUM(B43:B51)</f>
        <v>19876026.879999999</v>
      </c>
      <c r="C42" s="313">
        <f>SUM(C43:C51)</f>
        <v>93678407.149999991</v>
      </c>
      <c r="D42" s="313">
        <f t="shared" si="0"/>
        <v>113554434.02999999</v>
      </c>
      <c r="E42" s="313">
        <f>SUM(E43:E51)</f>
        <v>38970903.419999994</v>
      </c>
      <c r="F42" s="313">
        <f>SUM(F43:F51)</f>
        <v>38970903.419999994</v>
      </c>
      <c r="G42" s="313">
        <f t="shared" si="1"/>
        <v>74583530.609999985</v>
      </c>
    </row>
    <row r="43" spans="1:7" x14ac:dyDescent="0.25">
      <c r="A43" s="198" t="s">
        <v>472</v>
      </c>
      <c r="B43" s="308">
        <v>4087124</v>
      </c>
      <c r="C43" s="308">
        <v>869752.53</v>
      </c>
      <c r="D43" s="308">
        <f t="shared" si="0"/>
        <v>4956876.53</v>
      </c>
      <c r="E43" s="308">
        <v>3732335.48</v>
      </c>
      <c r="F43" s="308">
        <v>3732335.48</v>
      </c>
      <c r="G43" s="308">
        <f t="shared" si="1"/>
        <v>1224541.0500000003</v>
      </c>
    </row>
    <row r="44" spans="1:7" x14ac:dyDescent="0.25">
      <c r="A44" s="197" t="s">
        <v>473</v>
      </c>
      <c r="B44" s="308">
        <v>746181.09</v>
      </c>
      <c r="C44" s="308">
        <v>9124600</v>
      </c>
      <c r="D44" s="308">
        <f t="shared" si="0"/>
        <v>9870781.0899999999</v>
      </c>
      <c r="E44" s="308">
        <v>6150751.96</v>
      </c>
      <c r="F44" s="308">
        <v>6150751.96</v>
      </c>
      <c r="G44" s="308">
        <f t="shared" si="1"/>
        <v>3720029.13</v>
      </c>
    </row>
    <row r="45" spans="1:7" x14ac:dyDescent="0.25">
      <c r="A45" s="197" t="s">
        <v>474</v>
      </c>
      <c r="B45" s="308">
        <v>634497.30000000005</v>
      </c>
      <c r="C45" s="308">
        <v>0</v>
      </c>
      <c r="D45" s="308">
        <f t="shared" si="0"/>
        <v>634497.30000000005</v>
      </c>
      <c r="E45" s="308">
        <v>464000</v>
      </c>
      <c r="F45" s="308">
        <v>464000</v>
      </c>
      <c r="G45" s="308">
        <f t="shared" si="1"/>
        <v>170497.30000000005</v>
      </c>
    </row>
    <row r="46" spans="1:7" x14ac:dyDescent="0.25">
      <c r="A46" s="197" t="s">
        <v>475</v>
      </c>
      <c r="B46" s="308">
        <v>0</v>
      </c>
      <c r="C46" s="308">
        <v>46814870.710000001</v>
      </c>
      <c r="D46" s="308">
        <f t="shared" si="0"/>
        <v>46814870.710000001</v>
      </c>
      <c r="E46" s="308">
        <v>18162173.390000001</v>
      </c>
      <c r="F46" s="308">
        <v>18162173.390000001</v>
      </c>
      <c r="G46" s="308">
        <f t="shared" si="1"/>
        <v>28652697.32</v>
      </c>
    </row>
    <row r="47" spans="1:7" x14ac:dyDescent="0.25">
      <c r="A47" s="197" t="s">
        <v>476</v>
      </c>
      <c r="B47" s="308">
        <v>1342973.35</v>
      </c>
      <c r="C47" s="308">
        <v>6773026.6500000004</v>
      </c>
      <c r="D47" s="308">
        <f t="shared" si="0"/>
        <v>8116000</v>
      </c>
      <c r="E47" s="308">
        <v>6783836.0499999998</v>
      </c>
      <c r="F47" s="308">
        <v>6783836.0499999998</v>
      </c>
      <c r="G47" s="308">
        <f t="shared" si="1"/>
        <v>1332163.9500000002</v>
      </c>
    </row>
    <row r="48" spans="1:7" x14ac:dyDescent="0.25">
      <c r="A48" s="197" t="s">
        <v>477</v>
      </c>
      <c r="B48" s="308">
        <v>2208703.44</v>
      </c>
      <c r="C48" s="308">
        <v>31470549.52</v>
      </c>
      <c r="D48" s="308">
        <f t="shared" si="0"/>
        <v>33679252.960000001</v>
      </c>
      <c r="E48" s="308">
        <v>1777806.54</v>
      </c>
      <c r="F48" s="308">
        <v>1777806.54</v>
      </c>
      <c r="G48" s="308">
        <f t="shared" si="1"/>
        <v>31901446.420000002</v>
      </c>
    </row>
    <row r="49" spans="1:7" x14ac:dyDescent="0.25">
      <c r="A49" s="197" t="s">
        <v>478</v>
      </c>
      <c r="B49" s="308">
        <v>0</v>
      </c>
      <c r="C49" s="308">
        <v>0</v>
      </c>
      <c r="D49" s="308">
        <f t="shared" si="0"/>
        <v>0</v>
      </c>
      <c r="E49" s="308">
        <v>0</v>
      </c>
      <c r="F49" s="308">
        <v>0</v>
      </c>
      <c r="G49" s="308">
        <f t="shared" si="1"/>
        <v>0</v>
      </c>
    </row>
    <row r="50" spans="1:7" x14ac:dyDescent="0.25">
      <c r="A50" s="197" t="s">
        <v>479</v>
      </c>
      <c r="B50" s="308">
        <v>10000000</v>
      </c>
      <c r="C50" s="308">
        <v>-5674392.2599999998</v>
      </c>
      <c r="D50" s="308">
        <f t="shared" si="0"/>
        <v>4325607.74</v>
      </c>
      <c r="E50" s="308">
        <v>0</v>
      </c>
      <c r="F50" s="308">
        <v>0</v>
      </c>
      <c r="G50" s="308">
        <f t="shared" si="1"/>
        <v>4325607.74</v>
      </c>
    </row>
    <row r="51" spans="1:7" x14ac:dyDescent="0.25">
      <c r="A51" s="197" t="s">
        <v>186</v>
      </c>
      <c r="B51" s="308">
        <v>856547.7</v>
      </c>
      <c r="C51" s="308">
        <v>4300000</v>
      </c>
      <c r="D51" s="308">
        <f t="shared" si="0"/>
        <v>5156547.7</v>
      </c>
      <c r="E51" s="308">
        <v>1900000</v>
      </c>
      <c r="F51" s="308">
        <v>1900000</v>
      </c>
      <c r="G51" s="308">
        <f t="shared" si="1"/>
        <v>3256547.7</v>
      </c>
    </row>
    <row r="52" spans="1:7" x14ac:dyDescent="0.25">
      <c r="A52" s="196" t="s">
        <v>151</v>
      </c>
      <c r="B52" s="313">
        <f>SUM(B53:B55)</f>
        <v>162958106.09999999</v>
      </c>
      <c r="C52" s="313">
        <f>SUM(C53:C55)</f>
        <v>70685269.870000005</v>
      </c>
      <c r="D52" s="313">
        <f t="shared" si="0"/>
        <v>233643375.97</v>
      </c>
      <c r="E52" s="313">
        <f>SUM(E53:E55)</f>
        <v>63935666.729999997</v>
      </c>
      <c r="F52" s="313">
        <f>SUM(F53:F55)</f>
        <v>63935666.729999997</v>
      </c>
      <c r="G52" s="313">
        <f t="shared" si="1"/>
        <v>169707709.24000001</v>
      </c>
    </row>
    <row r="53" spans="1:7" x14ac:dyDescent="0.25">
      <c r="A53" s="197" t="s">
        <v>480</v>
      </c>
      <c r="B53" s="308">
        <v>162958106.09999999</v>
      </c>
      <c r="C53" s="308">
        <v>17033499.16</v>
      </c>
      <c r="D53" s="308">
        <f t="shared" si="0"/>
        <v>179991605.25999999</v>
      </c>
      <c r="E53" s="308">
        <v>63935666.729999997</v>
      </c>
      <c r="F53" s="308">
        <v>63935666.729999997</v>
      </c>
      <c r="G53" s="308">
        <f t="shared" si="1"/>
        <v>116055938.53</v>
      </c>
    </row>
    <row r="54" spans="1:7" x14ac:dyDescent="0.25">
      <c r="A54" s="197" t="s">
        <v>481</v>
      </c>
      <c r="B54" s="308">
        <v>0</v>
      </c>
      <c r="C54" s="308">
        <v>53651770.710000001</v>
      </c>
      <c r="D54" s="308">
        <f t="shared" si="0"/>
        <v>53651770.710000001</v>
      </c>
      <c r="E54" s="308">
        <v>0</v>
      </c>
      <c r="F54" s="308">
        <v>0</v>
      </c>
      <c r="G54" s="308">
        <f t="shared" si="1"/>
        <v>53651770.710000001</v>
      </c>
    </row>
    <row r="55" spans="1:7" x14ac:dyDescent="0.25">
      <c r="A55" s="197" t="s">
        <v>482</v>
      </c>
      <c r="B55" s="308">
        <v>0</v>
      </c>
      <c r="C55" s="308">
        <v>0</v>
      </c>
      <c r="D55" s="308">
        <f t="shared" si="0"/>
        <v>0</v>
      </c>
      <c r="E55" s="308">
        <v>0</v>
      </c>
      <c r="F55" s="308">
        <v>0</v>
      </c>
      <c r="G55" s="308">
        <f t="shared" si="1"/>
        <v>0</v>
      </c>
    </row>
    <row r="56" spans="1:7" x14ac:dyDescent="0.25">
      <c r="A56" s="196" t="s">
        <v>483</v>
      </c>
      <c r="B56" s="313">
        <f>SUM(B57:B63)</f>
        <v>10000000</v>
      </c>
      <c r="C56" s="313">
        <f>SUM(C57:C63)</f>
        <v>-2908221.4</v>
      </c>
      <c r="D56" s="313">
        <f t="shared" si="0"/>
        <v>7091778.5999999996</v>
      </c>
      <c r="E56" s="313">
        <f>SUM(E57:E63)</f>
        <v>0</v>
      </c>
      <c r="F56" s="313">
        <f>SUM(F57:F63)</f>
        <v>0</v>
      </c>
      <c r="G56" s="313">
        <f t="shared" si="1"/>
        <v>7091778.5999999996</v>
      </c>
    </row>
    <row r="57" spans="1:7" x14ac:dyDescent="0.25">
      <c r="A57" s="197" t="s">
        <v>484</v>
      </c>
      <c r="B57" s="308">
        <v>0</v>
      </c>
      <c r="C57" s="308">
        <v>0</v>
      </c>
      <c r="D57" s="308">
        <f t="shared" si="0"/>
        <v>0</v>
      </c>
      <c r="E57" s="308">
        <v>0</v>
      </c>
      <c r="F57" s="308">
        <v>0</v>
      </c>
      <c r="G57" s="308">
        <f t="shared" si="1"/>
        <v>0</v>
      </c>
    </row>
    <row r="58" spans="1:7" x14ac:dyDescent="0.25">
      <c r="A58" s="197" t="s">
        <v>485</v>
      </c>
      <c r="B58" s="308">
        <v>0</v>
      </c>
      <c r="C58" s="308">
        <v>0</v>
      </c>
      <c r="D58" s="308">
        <f t="shared" si="0"/>
        <v>0</v>
      </c>
      <c r="E58" s="308">
        <v>0</v>
      </c>
      <c r="F58" s="308">
        <v>0</v>
      </c>
      <c r="G58" s="308">
        <f t="shared" si="1"/>
        <v>0</v>
      </c>
    </row>
    <row r="59" spans="1:7" x14ac:dyDescent="0.25">
      <c r="A59" s="197" t="s">
        <v>486</v>
      </c>
      <c r="B59" s="308">
        <v>0</v>
      </c>
      <c r="C59" s="308">
        <v>0</v>
      </c>
      <c r="D59" s="308">
        <f t="shared" si="0"/>
        <v>0</v>
      </c>
      <c r="E59" s="308">
        <v>0</v>
      </c>
      <c r="F59" s="308">
        <v>0</v>
      </c>
      <c r="G59" s="308">
        <f t="shared" si="1"/>
        <v>0</v>
      </c>
    </row>
    <row r="60" spans="1:7" x14ac:dyDescent="0.25">
      <c r="A60" s="197" t="s">
        <v>487</v>
      </c>
      <c r="B60" s="308">
        <v>0</v>
      </c>
      <c r="C60" s="308">
        <v>0</v>
      </c>
      <c r="D60" s="308">
        <f t="shared" si="0"/>
        <v>0</v>
      </c>
      <c r="E60" s="308">
        <v>0</v>
      </c>
      <c r="F60" s="308">
        <v>0</v>
      </c>
      <c r="G60" s="308">
        <f t="shared" si="1"/>
        <v>0</v>
      </c>
    </row>
    <row r="61" spans="1:7" x14ac:dyDescent="0.25">
      <c r="A61" s="197" t="s">
        <v>488</v>
      </c>
      <c r="B61" s="308">
        <v>0</v>
      </c>
      <c r="C61" s="308">
        <v>0</v>
      </c>
      <c r="D61" s="308">
        <f t="shared" si="0"/>
        <v>0</v>
      </c>
      <c r="E61" s="308">
        <v>0</v>
      </c>
      <c r="F61" s="308">
        <v>0</v>
      </c>
      <c r="G61" s="308">
        <f t="shared" si="1"/>
        <v>0</v>
      </c>
    </row>
    <row r="62" spans="1:7" x14ac:dyDescent="0.25">
      <c r="A62" s="197" t="s">
        <v>489</v>
      </c>
      <c r="B62" s="308">
        <v>0</v>
      </c>
      <c r="C62" s="308">
        <v>0</v>
      </c>
      <c r="D62" s="308">
        <f t="shared" si="0"/>
        <v>0</v>
      </c>
      <c r="E62" s="308">
        <v>0</v>
      </c>
      <c r="F62" s="308">
        <v>0</v>
      </c>
      <c r="G62" s="308">
        <f t="shared" si="1"/>
        <v>0</v>
      </c>
    </row>
    <row r="63" spans="1:7" x14ac:dyDescent="0.25">
      <c r="A63" s="197" t="s">
        <v>490</v>
      </c>
      <c r="B63" s="308">
        <v>10000000</v>
      </c>
      <c r="C63" s="308">
        <v>-2908221.4</v>
      </c>
      <c r="D63" s="308">
        <f t="shared" si="0"/>
        <v>7091778.5999999996</v>
      </c>
      <c r="E63" s="308">
        <v>0</v>
      </c>
      <c r="F63" s="308">
        <v>0</v>
      </c>
      <c r="G63" s="308">
        <f t="shared" si="1"/>
        <v>7091778.5999999996</v>
      </c>
    </row>
    <row r="64" spans="1:7" x14ac:dyDescent="0.25">
      <c r="A64" s="196" t="s">
        <v>136</v>
      </c>
      <c r="B64" s="313">
        <f>SUM(B65:B67)</f>
        <v>0</v>
      </c>
      <c r="C64" s="313">
        <f>SUM(C65:C67)</f>
        <v>0</v>
      </c>
      <c r="D64" s="313">
        <f t="shared" si="0"/>
        <v>0</v>
      </c>
      <c r="E64" s="313">
        <f>SUM(E65:E67)</f>
        <v>0</v>
      </c>
      <c r="F64" s="313">
        <f>SUM(F65:F67)</f>
        <v>0</v>
      </c>
      <c r="G64" s="313">
        <f t="shared" si="1"/>
        <v>0</v>
      </c>
    </row>
    <row r="65" spans="1:7" x14ac:dyDescent="0.25">
      <c r="A65" s="197" t="s">
        <v>137</v>
      </c>
      <c r="B65" s="308">
        <v>0</v>
      </c>
      <c r="C65" s="308">
        <v>0</v>
      </c>
      <c r="D65" s="308">
        <f t="shared" si="0"/>
        <v>0</v>
      </c>
      <c r="E65" s="308">
        <v>0</v>
      </c>
      <c r="F65" s="308">
        <v>0</v>
      </c>
      <c r="G65" s="308">
        <f t="shared" si="1"/>
        <v>0</v>
      </c>
    </row>
    <row r="66" spans="1:7" x14ac:dyDescent="0.25">
      <c r="A66" s="197" t="s">
        <v>138</v>
      </c>
      <c r="B66" s="308">
        <v>0</v>
      </c>
      <c r="C66" s="308">
        <v>0</v>
      </c>
      <c r="D66" s="308">
        <f t="shared" si="0"/>
        <v>0</v>
      </c>
      <c r="E66" s="308">
        <v>0</v>
      </c>
      <c r="F66" s="308">
        <v>0</v>
      </c>
      <c r="G66" s="308">
        <f t="shared" si="1"/>
        <v>0</v>
      </c>
    </row>
    <row r="67" spans="1:7" x14ac:dyDescent="0.25">
      <c r="A67" s="197" t="s">
        <v>139</v>
      </c>
      <c r="B67" s="308">
        <v>0</v>
      </c>
      <c r="C67" s="308">
        <v>0</v>
      </c>
      <c r="D67" s="308">
        <f t="shared" si="0"/>
        <v>0</v>
      </c>
      <c r="E67" s="308">
        <v>0</v>
      </c>
      <c r="F67" s="308">
        <v>0</v>
      </c>
      <c r="G67" s="308">
        <f t="shared" si="1"/>
        <v>0</v>
      </c>
    </row>
    <row r="68" spans="1:7" x14ac:dyDescent="0.25">
      <c r="A68" s="196" t="s">
        <v>491</v>
      </c>
      <c r="B68" s="313">
        <f>SUM(B69:B75)</f>
        <v>15750000</v>
      </c>
      <c r="C68" s="313">
        <f>SUM(C69:C75)</f>
        <v>0</v>
      </c>
      <c r="D68" s="313">
        <f t="shared" si="0"/>
        <v>15750000</v>
      </c>
      <c r="E68" s="313">
        <f>SUM(E69:E75)</f>
        <v>10897125.779999999</v>
      </c>
      <c r="F68" s="313">
        <f>SUM(F69:F75)</f>
        <v>10897125.779999999</v>
      </c>
      <c r="G68" s="313">
        <f t="shared" si="1"/>
        <v>4852874.2200000007</v>
      </c>
    </row>
    <row r="69" spans="1:7" x14ac:dyDescent="0.25">
      <c r="A69" s="197" t="s">
        <v>492</v>
      </c>
      <c r="B69" s="308">
        <v>8450000</v>
      </c>
      <c r="C69" s="308">
        <v>-401970.44</v>
      </c>
      <c r="D69" s="308">
        <f t="shared" ref="D69:D75" si="2">B69+C69</f>
        <v>8048029.5599999996</v>
      </c>
      <c r="E69" s="308">
        <v>6750233.7999999998</v>
      </c>
      <c r="F69" s="308">
        <v>6750233.7999999998</v>
      </c>
      <c r="G69" s="308">
        <f t="shared" ref="G69:G75" si="3">D69-E69</f>
        <v>1297795.7599999998</v>
      </c>
    </row>
    <row r="70" spans="1:7" x14ac:dyDescent="0.25">
      <c r="A70" s="197" t="s">
        <v>141</v>
      </c>
      <c r="B70" s="308">
        <v>7300000</v>
      </c>
      <c r="C70" s="308">
        <v>401970.44</v>
      </c>
      <c r="D70" s="308">
        <f t="shared" si="2"/>
        <v>7701970.4400000004</v>
      </c>
      <c r="E70" s="308">
        <v>4146891.98</v>
      </c>
      <c r="F70" s="308">
        <v>4146891.98</v>
      </c>
      <c r="G70" s="308">
        <f t="shared" si="3"/>
        <v>3555078.4600000004</v>
      </c>
    </row>
    <row r="71" spans="1:7" x14ac:dyDescent="0.25">
      <c r="A71" s="197" t="s">
        <v>142</v>
      </c>
      <c r="B71" s="308">
        <v>0</v>
      </c>
      <c r="C71" s="308">
        <v>0</v>
      </c>
      <c r="D71" s="308">
        <f t="shared" si="2"/>
        <v>0</v>
      </c>
      <c r="E71" s="308">
        <v>0</v>
      </c>
      <c r="F71" s="308">
        <v>0</v>
      </c>
      <c r="G71" s="308">
        <f t="shared" si="3"/>
        <v>0</v>
      </c>
    </row>
    <row r="72" spans="1:7" x14ac:dyDescent="0.25">
      <c r="A72" s="197" t="s">
        <v>143</v>
      </c>
      <c r="B72" s="308">
        <v>0</v>
      </c>
      <c r="C72" s="308">
        <v>0</v>
      </c>
      <c r="D72" s="308">
        <f t="shared" si="2"/>
        <v>0</v>
      </c>
      <c r="E72" s="308">
        <v>0</v>
      </c>
      <c r="F72" s="308">
        <v>0</v>
      </c>
      <c r="G72" s="308">
        <f t="shared" si="3"/>
        <v>0</v>
      </c>
    </row>
    <row r="73" spans="1:7" x14ac:dyDescent="0.25">
      <c r="A73" s="197" t="s">
        <v>144</v>
      </c>
      <c r="B73" s="308">
        <v>0</v>
      </c>
      <c r="C73" s="308">
        <v>0</v>
      </c>
      <c r="D73" s="308">
        <f t="shared" si="2"/>
        <v>0</v>
      </c>
      <c r="E73" s="308">
        <v>0</v>
      </c>
      <c r="F73" s="308">
        <v>0</v>
      </c>
      <c r="G73" s="308">
        <f t="shared" si="3"/>
        <v>0</v>
      </c>
    </row>
    <row r="74" spans="1:7" x14ac:dyDescent="0.25">
      <c r="A74" s="197" t="s">
        <v>145</v>
      </c>
      <c r="B74" s="308">
        <v>0</v>
      </c>
      <c r="C74" s="308">
        <v>0</v>
      </c>
      <c r="D74" s="308">
        <f t="shared" si="2"/>
        <v>0</v>
      </c>
      <c r="E74" s="308">
        <v>0</v>
      </c>
      <c r="F74" s="308">
        <v>0</v>
      </c>
      <c r="G74" s="308">
        <f t="shared" si="3"/>
        <v>0</v>
      </c>
    </row>
    <row r="75" spans="1:7" x14ac:dyDescent="0.25">
      <c r="A75" s="199" t="s">
        <v>493</v>
      </c>
      <c r="B75" s="310">
        <v>0</v>
      </c>
      <c r="C75" s="310">
        <v>0</v>
      </c>
      <c r="D75" s="310">
        <f t="shared" si="2"/>
        <v>0</v>
      </c>
      <c r="E75" s="310">
        <v>0</v>
      </c>
      <c r="F75" s="310">
        <v>0</v>
      </c>
      <c r="G75" s="310">
        <f t="shared" si="3"/>
        <v>0</v>
      </c>
    </row>
    <row r="76" spans="1:7" x14ac:dyDescent="0.25">
      <c r="A76" s="195" t="s">
        <v>428</v>
      </c>
      <c r="B76" s="311">
        <f t="shared" ref="B76:G76" si="4">SUM(B4+B12+B22+B32+B42+B52+B56+B64+B68)</f>
        <v>1110168831.4100001</v>
      </c>
      <c r="C76" s="311">
        <f t="shared" si="4"/>
        <v>241842338.39000002</v>
      </c>
      <c r="D76" s="311">
        <f t="shared" si="4"/>
        <v>1352011169.8</v>
      </c>
      <c r="E76" s="311">
        <f t="shared" si="4"/>
        <v>702351629.38</v>
      </c>
      <c r="F76" s="311">
        <f t="shared" si="4"/>
        <v>702283142.21999991</v>
      </c>
      <c r="G76" s="311">
        <f t="shared" si="4"/>
        <v>649659540.41999996</v>
      </c>
    </row>
    <row r="78" spans="1:7" x14ac:dyDescent="0.25">
      <c r="A78" s="176" t="s">
        <v>441</v>
      </c>
    </row>
  </sheetData>
  <sheetProtection formatCells="0" formatColumns="0" formatRows="0" autoFilter="0"/>
  <mergeCells count="2">
    <mergeCell ref="A1:G1"/>
    <mergeCell ref="G2:G3"/>
  </mergeCells>
  <printOptions horizontalCentered="1"/>
  <pageMargins left="0" right="0" top="0.55118110236220474" bottom="0.55118110236220474" header="0.31496062992125984" footer="0.31496062992125984"/>
  <pageSetup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82" workbookViewId="0">
      <selection sqref="A1:G1"/>
    </sheetView>
  </sheetViews>
  <sheetFormatPr baseColWidth="10" defaultColWidth="9.42578125" defaultRowHeight="15" x14ac:dyDescent="0.25"/>
  <cols>
    <col min="1" max="1" width="46.85546875" style="176" customWidth="1"/>
    <col min="2" max="2" width="15" style="176" customWidth="1"/>
    <col min="3" max="3" width="16.7109375" style="176" customWidth="1"/>
    <col min="4" max="5" width="15" style="176" customWidth="1"/>
    <col min="6" max="6" width="16" style="176" customWidth="1"/>
    <col min="7" max="7" width="16.5703125" style="176" customWidth="1"/>
    <col min="8" max="16384" width="9.42578125" style="176"/>
  </cols>
  <sheetData>
    <row r="1" spans="1:7" ht="66" customHeight="1" x14ac:dyDescent="0.25">
      <c r="A1" s="501" t="s">
        <v>700</v>
      </c>
      <c r="B1" s="502"/>
      <c r="C1" s="502"/>
      <c r="D1" s="502"/>
      <c r="E1" s="502"/>
      <c r="F1" s="502"/>
      <c r="G1" s="503"/>
    </row>
    <row r="2" spans="1:7" x14ac:dyDescent="0.25">
      <c r="A2" s="177"/>
      <c r="B2" s="178"/>
      <c r="C2" s="179"/>
      <c r="D2" s="180" t="s">
        <v>425</v>
      </c>
      <c r="E2" s="179"/>
      <c r="F2" s="181"/>
      <c r="G2" s="496" t="s">
        <v>426</v>
      </c>
    </row>
    <row r="3" spans="1:7" ht="24.95" customHeight="1" x14ac:dyDescent="0.25">
      <c r="A3" s="182" t="s">
        <v>100</v>
      </c>
      <c r="B3" s="183" t="s">
        <v>340</v>
      </c>
      <c r="C3" s="183" t="s">
        <v>427</v>
      </c>
      <c r="D3" s="183" t="s">
        <v>401</v>
      </c>
      <c r="E3" s="183" t="s">
        <v>333</v>
      </c>
      <c r="F3" s="183" t="s">
        <v>346</v>
      </c>
      <c r="G3" s="497"/>
    </row>
    <row r="4" spans="1:7" x14ac:dyDescent="0.25">
      <c r="A4" s="188"/>
      <c r="B4" s="189"/>
      <c r="C4" s="189"/>
      <c r="D4" s="189"/>
      <c r="E4" s="189"/>
      <c r="F4" s="189"/>
      <c r="G4" s="189"/>
    </row>
    <row r="5" spans="1:7" x14ac:dyDescent="0.25">
      <c r="A5" s="200" t="s">
        <v>494</v>
      </c>
      <c r="B5" s="313">
        <f t="shared" ref="B5:G5" si="0">SUM(B6:B13)</f>
        <v>553222660.33000004</v>
      </c>
      <c r="C5" s="313">
        <f t="shared" si="0"/>
        <v>83412880.289999992</v>
      </c>
      <c r="D5" s="313">
        <f t="shared" si="0"/>
        <v>636635540.62</v>
      </c>
      <c r="E5" s="313">
        <f t="shared" si="0"/>
        <v>356812163.20000005</v>
      </c>
      <c r="F5" s="313">
        <f t="shared" si="0"/>
        <v>356788776.20000005</v>
      </c>
      <c r="G5" s="313">
        <f t="shared" si="0"/>
        <v>279823377.42000002</v>
      </c>
    </row>
    <row r="6" spans="1:7" x14ac:dyDescent="0.25">
      <c r="A6" s="201" t="s">
        <v>495</v>
      </c>
      <c r="B6" s="308">
        <v>16276527.720000001</v>
      </c>
      <c r="C6" s="308">
        <v>0</v>
      </c>
      <c r="D6" s="308">
        <f>B6+C6</f>
        <v>16276527.720000001</v>
      </c>
      <c r="E6" s="308">
        <v>10950611.140000001</v>
      </c>
      <c r="F6" s="308">
        <v>10950611.140000001</v>
      </c>
      <c r="G6" s="308">
        <f>D6-E6</f>
        <v>5325916.58</v>
      </c>
    </row>
    <row r="7" spans="1:7" x14ac:dyDescent="0.25">
      <c r="A7" s="201" t="s">
        <v>496</v>
      </c>
      <c r="B7" s="308">
        <v>1039648.37</v>
      </c>
      <c r="C7" s="308">
        <v>22000</v>
      </c>
      <c r="D7" s="308">
        <f t="shared" ref="D7:D13" si="1">B7+C7</f>
        <v>1061648.3700000001</v>
      </c>
      <c r="E7" s="308">
        <v>656969.48</v>
      </c>
      <c r="F7" s="308">
        <v>656969.48</v>
      </c>
      <c r="G7" s="308">
        <f t="shared" ref="G7:G13" si="2">D7-E7</f>
        <v>404678.89000000013</v>
      </c>
    </row>
    <row r="8" spans="1:7" x14ac:dyDescent="0.25">
      <c r="A8" s="201" t="s">
        <v>497</v>
      </c>
      <c r="B8" s="308">
        <v>93868397.219999999</v>
      </c>
      <c r="C8" s="308">
        <v>10872969.59</v>
      </c>
      <c r="D8" s="308">
        <f t="shared" si="1"/>
        <v>104741366.81</v>
      </c>
      <c r="E8" s="308">
        <v>59158484.270000003</v>
      </c>
      <c r="F8" s="308">
        <v>59158097.270000003</v>
      </c>
      <c r="G8" s="308">
        <f t="shared" si="2"/>
        <v>45582882.539999999</v>
      </c>
    </row>
    <row r="9" spans="1:7" x14ac:dyDescent="0.25">
      <c r="A9" s="201" t="s">
        <v>498</v>
      </c>
      <c r="B9" s="308">
        <v>0</v>
      </c>
      <c r="C9" s="308">
        <v>0</v>
      </c>
      <c r="D9" s="308">
        <f t="shared" si="1"/>
        <v>0</v>
      </c>
      <c r="E9" s="308">
        <v>0</v>
      </c>
      <c r="F9" s="308">
        <v>0</v>
      </c>
      <c r="G9" s="308">
        <f t="shared" si="2"/>
        <v>0</v>
      </c>
    </row>
    <row r="10" spans="1:7" x14ac:dyDescent="0.25">
      <c r="A10" s="201" t="s">
        <v>499</v>
      </c>
      <c r="B10" s="308">
        <v>110726651.98</v>
      </c>
      <c r="C10" s="308">
        <v>-4932034.95</v>
      </c>
      <c r="D10" s="308">
        <f t="shared" si="1"/>
        <v>105794617.03</v>
      </c>
      <c r="E10" s="308">
        <v>69827404.200000003</v>
      </c>
      <c r="F10" s="308">
        <v>69827404.200000003</v>
      </c>
      <c r="G10" s="308">
        <f t="shared" si="2"/>
        <v>35967212.829999998</v>
      </c>
    </row>
    <row r="11" spans="1:7" x14ac:dyDescent="0.25">
      <c r="A11" s="201" t="s">
        <v>500</v>
      </c>
      <c r="B11" s="308">
        <v>0</v>
      </c>
      <c r="C11" s="308">
        <v>0</v>
      </c>
      <c r="D11" s="308">
        <f t="shared" si="1"/>
        <v>0</v>
      </c>
      <c r="E11" s="308">
        <v>0</v>
      </c>
      <c r="F11" s="308">
        <v>0</v>
      </c>
      <c r="G11" s="308">
        <f t="shared" si="2"/>
        <v>0</v>
      </c>
    </row>
    <row r="12" spans="1:7" x14ac:dyDescent="0.25">
      <c r="A12" s="201" t="s">
        <v>501</v>
      </c>
      <c r="B12" s="308">
        <v>209106143.86000001</v>
      </c>
      <c r="C12" s="308">
        <v>71369227.079999998</v>
      </c>
      <c r="D12" s="308">
        <f t="shared" si="1"/>
        <v>280475370.94</v>
      </c>
      <c r="E12" s="308">
        <v>131965566.2</v>
      </c>
      <c r="F12" s="308">
        <v>131942566.2</v>
      </c>
      <c r="G12" s="308">
        <f t="shared" si="2"/>
        <v>148509804.74000001</v>
      </c>
    </row>
    <row r="13" spans="1:7" x14ac:dyDescent="0.25">
      <c r="A13" s="201" t="s">
        <v>469</v>
      </c>
      <c r="B13" s="308">
        <v>122205291.18000001</v>
      </c>
      <c r="C13" s="308">
        <v>6080718.5700000003</v>
      </c>
      <c r="D13" s="308">
        <f t="shared" si="1"/>
        <v>128286009.75</v>
      </c>
      <c r="E13" s="308">
        <v>84253127.909999996</v>
      </c>
      <c r="F13" s="308">
        <v>84253127.909999996</v>
      </c>
      <c r="G13" s="308">
        <f t="shared" si="2"/>
        <v>44032881.840000004</v>
      </c>
    </row>
    <row r="14" spans="1:7" x14ac:dyDescent="0.25">
      <c r="A14" s="201"/>
      <c r="B14" s="308"/>
      <c r="C14" s="308"/>
      <c r="D14" s="308"/>
      <c r="E14" s="308"/>
      <c r="F14" s="308"/>
      <c r="G14" s="308"/>
    </row>
    <row r="15" spans="1:7" x14ac:dyDescent="0.25">
      <c r="A15" s="200" t="s">
        <v>502</v>
      </c>
      <c r="B15" s="313">
        <f t="shared" ref="B15:G15" si="3">SUM(B16:B22)</f>
        <v>403574340.78000003</v>
      </c>
      <c r="C15" s="313">
        <f t="shared" si="3"/>
        <v>138492705.91999999</v>
      </c>
      <c r="D15" s="313">
        <f t="shared" si="3"/>
        <v>542067046.70000005</v>
      </c>
      <c r="E15" s="313">
        <f t="shared" si="3"/>
        <v>232813054.13999999</v>
      </c>
      <c r="F15" s="313">
        <f t="shared" si="3"/>
        <v>232802150.13999999</v>
      </c>
      <c r="G15" s="313">
        <f t="shared" si="3"/>
        <v>309253992.56</v>
      </c>
    </row>
    <row r="16" spans="1:7" x14ac:dyDescent="0.25">
      <c r="A16" s="201" t="s">
        <v>503</v>
      </c>
      <c r="B16" s="308">
        <v>0</v>
      </c>
      <c r="C16" s="308">
        <v>35520779.340000004</v>
      </c>
      <c r="D16" s="308">
        <f>B16+C16</f>
        <v>35520779.340000004</v>
      </c>
      <c r="E16" s="308">
        <v>16378681.689999999</v>
      </c>
      <c r="F16" s="308">
        <v>16378681.689999999</v>
      </c>
      <c r="G16" s="308">
        <f t="shared" ref="G16:G22" si="4">D16-E16</f>
        <v>19142097.650000006</v>
      </c>
    </row>
    <row r="17" spans="1:7" x14ac:dyDescent="0.25">
      <c r="A17" s="201" t="s">
        <v>504</v>
      </c>
      <c r="B17" s="308">
        <v>330510392.63</v>
      </c>
      <c r="C17" s="308">
        <v>60973177.729999997</v>
      </c>
      <c r="D17" s="308">
        <f t="shared" ref="D17:D22" si="5">B17+C17</f>
        <v>391483570.36000001</v>
      </c>
      <c r="E17" s="308">
        <v>165452851.11000001</v>
      </c>
      <c r="F17" s="308">
        <v>165452851.11000001</v>
      </c>
      <c r="G17" s="308">
        <f t="shared" si="4"/>
        <v>226030719.25</v>
      </c>
    </row>
    <row r="18" spans="1:7" ht="9.9499999999999993" customHeight="1" x14ac:dyDescent="0.25">
      <c r="A18" s="201" t="s">
        <v>505</v>
      </c>
      <c r="B18" s="308">
        <v>0</v>
      </c>
      <c r="C18" s="308">
        <v>0</v>
      </c>
      <c r="D18" s="308">
        <f t="shared" si="5"/>
        <v>0</v>
      </c>
      <c r="E18" s="308">
        <v>0</v>
      </c>
      <c r="F18" s="308">
        <v>0</v>
      </c>
      <c r="G18" s="308">
        <f t="shared" si="4"/>
        <v>0</v>
      </c>
    </row>
    <row r="19" spans="1:7" x14ac:dyDescent="0.25">
      <c r="A19" s="201" t="s">
        <v>506</v>
      </c>
      <c r="B19" s="308">
        <v>12512516.220000001</v>
      </c>
      <c r="C19" s="308">
        <v>31457548.850000001</v>
      </c>
      <c r="D19" s="308">
        <f t="shared" si="5"/>
        <v>43970065.07</v>
      </c>
      <c r="E19" s="308">
        <v>8527275.1400000006</v>
      </c>
      <c r="F19" s="308">
        <v>8527275.1400000006</v>
      </c>
      <c r="G19" s="308">
        <f t="shared" si="4"/>
        <v>35442789.93</v>
      </c>
    </row>
    <row r="20" spans="1:7" x14ac:dyDescent="0.25">
      <c r="A20" s="201" t="s">
        <v>507</v>
      </c>
      <c r="B20" s="308">
        <v>0</v>
      </c>
      <c r="C20" s="308">
        <v>0</v>
      </c>
      <c r="D20" s="308">
        <f t="shared" si="5"/>
        <v>0</v>
      </c>
      <c r="E20" s="308">
        <v>0</v>
      </c>
      <c r="F20" s="308">
        <v>0</v>
      </c>
      <c r="G20" s="308">
        <f t="shared" si="4"/>
        <v>0</v>
      </c>
    </row>
    <row r="21" spans="1:7" x14ac:dyDescent="0.25">
      <c r="A21" s="201" t="s">
        <v>508</v>
      </c>
      <c r="B21" s="308">
        <v>0</v>
      </c>
      <c r="C21" s="308">
        <v>0</v>
      </c>
      <c r="D21" s="308">
        <f t="shared" si="5"/>
        <v>0</v>
      </c>
      <c r="E21" s="308">
        <v>0</v>
      </c>
      <c r="F21" s="308">
        <v>0</v>
      </c>
      <c r="G21" s="308">
        <f t="shared" si="4"/>
        <v>0</v>
      </c>
    </row>
    <row r="22" spans="1:7" x14ac:dyDescent="0.25">
      <c r="A22" s="201" t="s">
        <v>509</v>
      </c>
      <c r="B22" s="308">
        <v>60551431.93</v>
      </c>
      <c r="C22" s="308">
        <v>10541200</v>
      </c>
      <c r="D22" s="308">
        <f t="shared" si="5"/>
        <v>71092631.930000007</v>
      </c>
      <c r="E22" s="308">
        <v>42454246.200000003</v>
      </c>
      <c r="F22" s="308">
        <v>42443342.200000003</v>
      </c>
      <c r="G22" s="308">
        <f t="shared" si="4"/>
        <v>28638385.730000004</v>
      </c>
    </row>
    <row r="23" spans="1:7" x14ac:dyDescent="0.25">
      <c r="A23" s="201"/>
      <c r="B23" s="308"/>
      <c r="C23" s="308"/>
      <c r="D23" s="308"/>
      <c r="E23" s="308"/>
      <c r="F23" s="308"/>
      <c r="G23" s="308"/>
    </row>
    <row r="24" spans="1:7" x14ac:dyDescent="0.25">
      <c r="A24" s="200" t="s">
        <v>510</v>
      </c>
      <c r="B24" s="313">
        <f t="shared" ref="B24:G24" si="6">SUM(B25:B33)</f>
        <v>58884886.560000002</v>
      </c>
      <c r="C24" s="313">
        <f t="shared" si="6"/>
        <v>15861147.25</v>
      </c>
      <c r="D24" s="313">
        <f t="shared" si="6"/>
        <v>74746033.810000002</v>
      </c>
      <c r="E24" s="313">
        <f t="shared" si="6"/>
        <v>39420846.489999995</v>
      </c>
      <c r="F24" s="313">
        <f t="shared" si="6"/>
        <v>39386650.329999998</v>
      </c>
      <c r="G24" s="313">
        <f t="shared" si="6"/>
        <v>35325187.320000008</v>
      </c>
    </row>
    <row r="25" spans="1:7" x14ac:dyDescent="0.25">
      <c r="A25" s="201" t="s">
        <v>511</v>
      </c>
      <c r="B25" s="308">
        <v>44496912.93</v>
      </c>
      <c r="C25" s="308">
        <v>11884663.25</v>
      </c>
      <c r="D25" s="308">
        <f>B25+C25</f>
        <v>56381576.18</v>
      </c>
      <c r="E25" s="308">
        <v>26938224.079999998</v>
      </c>
      <c r="F25" s="308">
        <v>26904027.920000002</v>
      </c>
      <c r="G25" s="308">
        <f t="shared" ref="G25:G33" si="7">D25-E25</f>
        <v>29443352.100000001</v>
      </c>
    </row>
    <row r="26" spans="1:7" x14ac:dyDescent="0.25">
      <c r="A26" s="201" t="s">
        <v>512</v>
      </c>
      <c r="B26" s="308">
        <v>0</v>
      </c>
      <c r="C26" s="308">
        <v>0</v>
      </c>
      <c r="D26" s="308">
        <f t="shared" ref="D26:D33" si="8">B26+C26</f>
        <v>0</v>
      </c>
      <c r="E26" s="308">
        <v>0</v>
      </c>
      <c r="F26" s="308">
        <v>0</v>
      </c>
      <c r="G26" s="308">
        <f t="shared" si="7"/>
        <v>0</v>
      </c>
    </row>
    <row r="27" spans="1:7" ht="9.9499999999999993" customHeight="1" x14ac:dyDescent="0.25">
      <c r="A27" s="201" t="s">
        <v>513</v>
      </c>
      <c r="B27" s="308">
        <v>0</v>
      </c>
      <c r="C27" s="308">
        <v>0</v>
      </c>
      <c r="D27" s="308">
        <f t="shared" si="8"/>
        <v>0</v>
      </c>
      <c r="E27" s="308">
        <v>0</v>
      </c>
      <c r="F27" s="308">
        <v>0</v>
      </c>
      <c r="G27" s="308">
        <f t="shared" si="7"/>
        <v>0</v>
      </c>
    </row>
    <row r="28" spans="1:7" x14ac:dyDescent="0.25">
      <c r="A28" s="201" t="s">
        <v>514</v>
      </c>
      <c r="B28" s="308">
        <v>0</v>
      </c>
      <c r="C28" s="308">
        <v>0</v>
      </c>
      <c r="D28" s="308">
        <f t="shared" si="8"/>
        <v>0</v>
      </c>
      <c r="E28" s="308">
        <v>0</v>
      </c>
      <c r="F28" s="308">
        <v>0</v>
      </c>
      <c r="G28" s="308">
        <f t="shared" si="7"/>
        <v>0</v>
      </c>
    </row>
    <row r="29" spans="1:7" x14ac:dyDescent="0.25">
      <c r="A29" s="201" t="s">
        <v>515</v>
      </c>
      <c r="B29" s="308">
        <v>0</v>
      </c>
      <c r="C29" s="308">
        <v>0</v>
      </c>
      <c r="D29" s="308">
        <f t="shared" si="8"/>
        <v>0</v>
      </c>
      <c r="E29" s="308">
        <v>0</v>
      </c>
      <c r="F29" s="308">
        <v>0</v>
      </c>
      <c r="G29" s="308">
        <f t="shared" si="7"/>
        <v>0</v>
      </c>
    </row>
    <row r="30" spans="1:7" x14ac:dyDescent="0.25">
      <c r="A30" s="201" t="s">
        <v>516</v>
      </c>
      <c r="B30" s="308">
        <v>0</v>
      </c>
      <c r="C30" s="308">
        <v>0</v>
      </c>
      <c r="D30" s="308">
        <f t="shared" si="8"/>
        <v>0</v>
      </c>
      <c r="E30" s="308">
        <v>0</v>
      </c>
      <c r="F30" s="308">
        <v>0</v>
      </c>
      <c r="G30" s="308">
        <f t="shared" si="7"/>
        <v>0</v>
      </c>
    </row>
    <row r="31" spans="1:7" x14ac:dyDescent="0.25">
      <c r="A31" s="201" t="s">
        <v>517</v>
      </c>
      <c r="B31" s="308">
        <v>0</v>
      </c>
      <c r="C31" s="308">
        <v>1034604</v>
      </c>
      <c r="D31" s="308">
        <f t="shared" si="8"/>
        <v>1034604</v>
      </c>
      <c r="E31" s="308">
        <v>1029664</v>
      </c>
      <c r="F31" s="308">
        <v>1029664</v>
      </c>
      <c r="G31" s="308">
        <f t="shared" si="7"/>
        <v>4940</v>
      </c>
    </row>
    <row r="32" spans="1:7" x14ac:dyDescent="0.25">
      <c r="A32" s="201" t="s">
        <v>518</v>
      </c>
      <c r="B32" s="308">
        <v>14387973.630000001</v>
      </c>
      <c r="C32" s="308">
        <v>2941880</v>
      </c>
      <c r="D32" s="308">
        <f t="shared" si="8"/>
        <v>17329853.630000003</v>
      </c>
      <c r="E32" s="308">
        <v>11452958.41</v>
      </c>
      <c r="F32" s="308">
        <v>11452958.41</v>
      </c>
      <c r="G32" s="308">
        <f t="shared" si="7"/>
        <v>5876895.2200000025</v>
      </c>
    </row>
    <row r="33" spans="1:7" x14ac:dyDescent="0.25">
      <c r="A33" s="201" t="s">
        <v>519</v>
      </c>
      <c r="B33" s="308">
        <v>0</v>
      </c>
      <c r="C33" s="308">
        <v>0</v>
      </c>
      <c r="D33" s="308">
        <f t="shared" si="8"/>
        <v>0</v>
      </c>
      <c r="E33" s="308">
        <v>0</v>
      </c>
      <c r="F33" s="308">
        <v>0</v>
      </c>
      <c r="G33" s="308">
        <f t="shared" si="7"/>
        <v>0</v>
      </c>
    </row>
    <row r="34" spans="1:7" x14ac:dyDescent="0.25">
      <c r="A34" s="201"/>
      <c r="B34" s="308"/>
      <c r="C34" s="308"/>
      <c r="D34" s="308"/>
      <c r="E34" s="308"/>
      <c r="F34" s="308"/>
      <c r="G34" s="308"/>
    </row>
    <row r="35" spans="1:7" x14ac:dyDescent="0.25">
      <c r="A35" s="200" t="s">
        <v>520</v>
      </c>
      <c r="B35" s="313">
        <f t="shared" ref="B35:G35" si="9">SUM(B36:B39)</f>
        <v>94486943.739999995</v>
      </c>
      <c r="C35" s="313">
        <f t="shared" si="9"/>
        <v>4075604.93</v>
      </c>
      <c r="D35" s="313">
        <f t="shared" si="9"/>
        <v>98562548.670000002</v>
      </c>
      <c r="E35" s="313">
        <f t="shared" si="9"/>
        <v>73305565.549999997</v>
      </c>
      <c r="F35" s="313">
        <f t="shared" si="9"/>
        <v>73305565.549999997</v>
      </c>
      <c r="G35" s="313">
        <f t="shared" si="9"/>
        <v>25256983.120000005</v>
      </c>
    </row>
    <row r="36" spans="1:7" ht="23.25" x14ac:dyDescent="0.25">
      <c r="A36" s="201" t="s">
        <v>521</v>
      </c>
      <c r="B36" s="308">
        <v>0</v>
      </c>
      <c r="C36" s="308">
        <v>0</v>
      </c>
      <c r="D36" s="308">
        <f>B36+C36</f>
        <v>0</v>
      </c>
      <c r="E36" s="308">
        <v>0</v>
      </c>
      <c r="F36" s="308">
        <v>0</v>
      </c>
      <c r="G36" s="308">
        <f t="shared" ref="G36:G39" si="10">D36-E36</f>
        <v>0</v>
      </c>
    </row>
    <row r="37" spans="1:7" ht="11.25" customHeight="1" x14ac:dyDescent="0.25">
      <c r="A37" s="201" t="s">
        <v>522</v>
      </c>
      <c r="B37" s="308">
        <v>94486943.739999995</v>
      </c>
      <c r="C37" s="308">
        <v>4075604.93</v>
      </c>
      <c r="D37" s="308">
        <f t="shared" ref="D37:D39" si="11">B37+C37</f>
        <v>98562548.670000002</v>
      </c>
      <c r="E37" s="308">
        <v>73305565.549999997</v>
      </c>
      <c r="F37" s="308">
        <v>73305565.549999997</v>
      </c>
      <c r="G37" s="308">
        <f t="shared" si="10"/>
        <v>25256983.120000005</v>
      </c>
    </row>
    <row r="38" spans="1:7" ht="14.1" customHeight="1" x14ac:dyDescent="0.25">
      <c r="A38" s="201" t="s">
        <v>523</v>
      </c>
      <c r="B38" s="308">
        <v>0</v>
      </c>
      <c r="C38" s="308">
        <v>0</v>
      </c>
      <c r="D38" s="308">
        <f t="shared" si="11"/>
        <v>0</v>
      </c>
      <c r="E38" s="308">
        <v>0</v>
      </c>
      <c r="F38" s="308">
        <v>0</v>
      </c>
      <c r="G38" s="308">
        <f t="shared" si="10"/>
        <v>0</v>
      </c>
    </row>
    <row r="39" spans="1:7" x14ac:dyDescent="0.25">
      <c r="A39" s="201" t="s">
        <v>524</v>
      </c>
      <c r="B39" s="308">
        <v>0</v>
      </c>
      <c r="C39" s="308">
        <v>0</v>
      </c>
      <c r="D39" s="308">
        <f t="shared" si="11"/>
        <v>0</v>
      </c>
      <c r="E39" s="308">
        <v>0</v>
      </c>
      <c r="F39" s="308">
        <v>0</v>
      </c>
      <c r="G39" s="308">
        <f t="shared" si="10"/>
        <v>0</v>
      </c>
    </row>
    <row r="40" spans="1:7" x14ac:dyDescent="0.25">
      <c r="A40" s="201"/>
      <c r="B40" s="308"/>
      <c r="C40" s="308"/>
      <c r="D40" s="308"/>
      <c r="E40" s="308"/>
      <c r="F40" s="308"/>
      <c r="G40" s="308"/>
    </row>
    <row r="41" spans="1:7" x14ac:dyDescent="0.25">
      <c r="A41" s="187" t="s">
        <v>428</v>
      </c>
      <c r="B41" s="309">
        <f t="shared" ref="B41:G41" si="12">SUM(B35+B24+B15+B5)</f>
        <v>1110168831.4100001</v>
      </c>
      <c r="C41" s="309">
        <f t="shared" si="12"/>
        <v>241842338.38999999</v>
      </c>
      <c r="D41" s="309">
        <f t="shared" si="12"/>
        <v>1352011169.8000002</v>
      </c>
      <c r="E41" s="309">
        <f t="shared" si="12"/>
        <v>702351629.38</v>
      </c>
      <c r="F41" s="309">
        <f t="shared" si="12"/>
        <v>702283142.22000003</v>
      </c>
      <c r="G41" s="309">
        <f t="shared" si="12"/>
        <v>649659540.42000008</v>
      </c>
    </row>
    <row r="43" spans="1:7" x14ac:dyDescent="0.25">
      <c r="A43" s="176" t="s">
        <v>441</v>
      </c>
    </row>
  </sheetData>
  <sheetProtection formatCells="0" formatColumns="0" formatRows="0" autoFilter="0"/>
  <mergeCells count="2">
    <mergeCell ref="A1:G1"/>
    <mergeCell ref="G2:G3"/>
  </mergeCells>
  <printOptions horizontalCentered="1"/>
  <pageMargins left="0.11811023622047245" right="0.11811023622047245" top="0.74803149606299213" bottom="0.74803149606299213" header="0.31496062992125984" footer="0.31496062992125984"/>
  <pageSetup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Normal="100" workbookViewId="0">
      <selection activeCell="F7" sqref="F7"/>
    </sheetView>
  </sheetViews>
  <sheetFormatPr baseColWidth="10" defaultColWidth="9.42578125" defaultRowHeight="15" x14ac:dyDescent="0.25"/>
  <cols>
    <col min="1" max="1" width="27.42578125" style="176" customWidth="1"/>
    <col min="2" max="2" width="28.5703125" style="176" customWidth="1"/>
    <col min="3" max="3" width="16.140625" style="176" customWidth="1"/>
    <col min="4" max="4" width="16.85546875" style="176" customWidth="1"/>
    <col min="5" max="16384" width="9.42578125" style="176"/>
  </cols>
  <sheetData>
    <row r="1" spans="1:4" ht="54.6" customHeight="1" x14ac:dyDescent="0.25">
      <c r="A1" s="504" t="s">
        <v>705</v>
      </c>
      <c r="B1" s="505"/>
      <c r="C1" s="505"/>
      <c r="D1" s="506"/>
    </row>
    <row r="2" spans="1:4" ht="24.95" customHeight="1" x14ac:dyDescent="0.25">
      <c r="A2" s="202" t="s">
        <v>525</v>
      </c>
      <c r="B2" s="203" t="s">
        <v>526</v>
      </c>
      <c r="C2" s="203" t="s">
        <v>368</v>
      </c>
      <c r="D2" s="204" t="s">
        <v>232</v>
      </c>
    </row>
    <row r="3" spans="1:4" ht="15" customHeight="1" x14ac:dyDescent="0.25">
      <c r="A3" s="507" t="s">
        <v>527</v>
      </c>
      <c r="B3" s="508"/>
      <c r="C3" s="508"/>
      <c r="D3" s="509"/>
    </row>
    <row r="4" spans="1:4" x14ac:dyDescent="0.25">
      <c r="A4" s="205" t="s">
        <v>704</v>
      </c>
      <c r="B4" s="206">
        <v>0</v>
      </c>
      <c r="C4" s="314">
        <v>6750233.7999999998</v>
      </c>
      <c r="D4" s="314">
        <f>+B4-C4</f>
        <v>-6750233.7999999998</v>
      </c>
    </row>
    <row r="5" spans="1:4" x14ac:dyDescent="0.25">
      <c r="A5" s="205"/>
      <c r="B5" s="206"/>
      <c r="C5" s="314"/>
      <c r="D5" s="314">
        <f t="shared" ref="D5:D11" si="0">+B5-C5</f>
        <v>0</v>
      </c>
    </row>
    <row r="6" spans="1:4" x14ac:dyDescent="0.25">
      <c r="A6" s="207"/>
      <c r="B6" s="208"/>
      <c r="C6" s="314"/>
      <c r="D6" s="314">
        <f t="shared" si="0"/>
        <v>0</v>
      </c>
    </row>
    <row r="7" spans="1:4" x14ac:dyDescent="0.25">
      <c r="A7" s="205"/>
      <c r="B7" s="206"/>
      <c r="C7" s="314"/>
      <c r="D7" s="314">
        <f t="shared" si="0"/>
        <v>0</v>
      </c>
    </row>
    <row r="8" spans="1:4" x14ac:dyDescent="0.25">
      <c r="A8" s="205"/>
      <c r="B8" s="206"/>
      <c r="C8" s="314"/>
      <c r="D8" s="314">
        <f t="shared" si="0"/>
        <v>0</v>
      </c>
    </row>
    <row r="9" spans="1:4" x14ac:dyDescent="0.25">
      <c r="A9" s="205"/>
      <c r="B9" s="209"/>
      <c r="C9" s="314"/>
      <c r="D9" s="314">
        <f t="shared" si="0"/>
        <v>0</v>
      </c>
    </row>
    <row r="10" spans="1:4" x14ac:dyDescent="0.25">
      <c r="A10" s="205"/>
      <c r="B10" s="206"/>
      <c r="C10" s="314"/>
      <c r="D10" s="314">
        <f t="shared" si="0"/>
        <v>0</v>
      </c>
    </row>
    <row r="11" spans="1:4" x14ac:dyDescent="0.25">
      <c r="A11" s="205"/>
      <c r="B11" s="206"/>
      <c r="C11" s="314"/>
      <c r="D11" s="314">
        <f t="shared" si="0"/>
        <v>0</v>
      </c>
    </row>
    <row r="12" spans="1:4" x14ac:dyDescent="0.25">
      <c r="A12" s="205" t="s">
        <v>528</v>
      </c>
      <c r="B12" s="208">
        <f>SUM(B4:B11)</f>
        <v>0</v>
      </c>
      <c r="C12" s="315">
        <f>SUM(C4:C11)</f>
        <v>6750233.7999999998</v>
      </c>
      <c r="D12" s="315">
        <f>SUM(D4:D11)</f>
        <v>-6750233.7999999998</v>
      </c>
    </row>
    <row r="13" spans="1:4" x14ac:dyDescent="0.25">
      <c r="A13" s="210"/>
      <c r="B13" s="211"/>
      <c r="C13" s="211"/>
      <c r="D13" s="211"/>
    </row>
    <row r="14" spans="1:4" ht="15" customHeight="1" x14ac:dyDescent="0.25">
      <c r="A14" s="510" t="s">
        <v>529</v>
      </c>
      <c r="B14" s="511"/>
      <c r="C14" s="511"/>
      <c r="D14" s="512"/>
    </row>
    <row r="15" spans="1:4" x14ac:dyDescent="0.25">
      <c r="A15" s="205" t="s">
        <v>530</v>
      </c>
      <c r="B15" s="314"/>
      <c r="C15" s="314"/>
      <c r="D15" s="314">
        <f>+B15-C15</f>
        <v>0</v>
      </c>
    </row>
    <row r="16" spans="1:4" x14ac:dyDescent="0.25">
      <c r="A16" s="205"/>
      <c r="B16" s="314"/>
      <c r="C16" s="314"/>
      <c r="D16" s="314">
        <f t="shared" ref="D16:D24" si="1">+B16-C16</f>
        <v>0</v>
      </c>
    </row>
    <row r="17" spans="1:4" x14ac:dyDescent="0.25">
      <c r="A17" s="205"/>
      <c r="B17" s="314"/>
      <c r="C17" s="314"/>
      <c r="D17" s="314">
        <f t="shared" si="1"/>
        <v>0</v>
      </c>
    </row>
    <row r="18" spans="1:4" x14ac:dyDescent="0.25">
      <c r="A18" s="205"/>
      <c r="B18" s="314"/>
      <c r="C18" s="314"/>
      <c r="D18" s="314">
        <f t="shared" si="1"/>
        <v>0</v>
      </c>
    </row>
    <row r="19" spans="1:4" x14ac:dyDescent="0.25">
      <c r="A19" s="207"/>
      <c r="B19" s="315"/>
      <c r="C19" s="314"/>
      <c r="D19" s="314">
        <f t="shared" si="1"/>
        <v>0</v>
      </c>
    </row>
    <row r="20" spans="1:4" x14ac:dyDescent="0.25">
      <c r="A20" s="205"/>
      <c r="B20" s="314"/>
      <c r="C20" s="314"/>
      <c r="D20" s="314">
        <f t="shared" si="1"/>
        <v>0</v>
      </c>
    </row>
    <row r="21" spans="1:4" x14ac:dyDescent="0.25">
      <c r="A21" s="205"/>
      <c r="B21" s="314"/>
      <c r="C21" s="314"/>
      <c r="D21" s="314">
        <f t="shared" si="1"/>
        <v>0</v>
      </c>
    </row>
    <row r="22" spans="1:4" x14ac:dyDescent="0.25">
      <c r="A22" s="205"/>
      <c r="B22" s="314"/>
      <c r="C22" s="314"/>
      <c r="D22" s="314">
        <f t="shared" si="1"/>
        <v>0</v>
      </c>
    </row>
    <row r="23" spans="1:4" x14ac:dyDescent="0.25">
      <c r="A23" s="205"/>
      <c r="B23" s="314"/>
      <c r="C23" s="314"/>
      <c r="D23" s="314">
        <f t="shared" si="1"/>
        <v>0</v>
      </c>
    </row>
    <row r="24" spans="1:4" x14ac:dyDescent="0.25">
      <c r="A24" s="205"/>
      <c r="B24" s="314"/>
      <c r="C24" s="314"/>
      <c r="D24" s="314">
        <f t="shared" si="1"/>
        <v>0</v>
      </c>
    </row>
    <row r="25" spans="1:4" x14ac:dyDescent="0.25">
      <c r="A25" s="205" t="s">
        <v>531</v>
      </c>
      <c r="B25" s="315">
        <f>SUM(B15:B24)</f>
        <v>0</v>
      </c>
      <c r="C25" s="315">
        <f>SUM(C15:C24)</f>
        <v>0</v>
      </c>
      <c r="D25" s="315">
        <f>SUM(D15:D24)</f>
        <v>0</v>
      </c>
    </row>
    <row r="26" spans="1:4" x14ac:dyDescent="0.25">
      <c r="A26" s="210"/>
      <c r="B26" s="211"/>
      <c r="C26" s="211"/>
      <c r="D26" s="211"/>
    </row>
    <row r="27" spans="1:4" x14ac:dyDescent="0.25">
      <c r="A27" s="212" t="s">
        <v>532</v>
      </c>
      <c r="B27" s="315">
        <f>B25+B12</f>
        <v>0</v>
      </c>
      <c r="C27" s="315">
        <f>C25+C12</f>
        <v>6750233.7999999998</v>
      </c>
      <c r="D27" s="315">
        <f>D25+D12</f>
        <v>-6750233.7999999998</v>
      </c>
    </row>
    <row r="28" spans="1:4" x14ac:dyDescent="0.25">
      <c r="A28" s="213"/>
      <c r="B28" s="213"/>
      <c r="C28" s="213"/>
      <c r="D28" s="213"/>
    </row>
    <row r="29" spans="1:4" x14ac:dyDescent="0.25">
      <c r="A29" s="214" t="s">
        <v>441</v>
      </c>
      <c r="B29" s="213"/>
      <c r="C29" s="213"/>
      <c r="D29" s="213"/>
    </row>
    <row r="30" spans="1:4" x14ac:dyDescent="0.25">
      <c r="A30" s="213"/>
      <c r="B30" s="213"/>
      <c r="C30" s="213"/>
      <c r="D30" s="213"/>
    </row>
    <row r="31" spans="1:4" x14ac:dyDescent="0.25">
      <c r="A31" s="213"/>
      <c r="B31" s="213"/>
      <c r="C31" s="213"/>
      <c r="D31" s="213"/>
    </row>
    <row r="32" spans="1:4" x14ac:dyDescent="0.25">
      <c r="A32" s="213"/>
      <c r="B32" s="213"/>
      <c r="C32" s="213"/>
      <c r="D32" s="213"/>
    </row>
    <row r="33" spans="1:4" x14ac:dyDescent="0.25">
      <c r="A33" s="213"/>
      <c r="B33" s="213"/>
      <c r="C33" s="213"/>
      <c r="D33" s="213"/>
    </row>
  </sheetData>
  <sheetProtection formatCells="0" formatColumns="0" formatRows="0" insertRows="0" deleteRows="0" sort="0" autoFilter="0"/>
  <mergeCells count="3">
    <mergeCell ref="A1:D1"/>
    <mergeCell ref="A3:D3"/>
    <mergeCell ref="A14:D1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election activeCell="F11" sqref="F11"/>
    </sheetView>
  </sheetViews>
  <sheetFormatPr baseColWidth="10" defaultColWidth="11.42578125" defaultRowHeight="11.25" x14ac:dyDescent="0.2"/>
  <cols>
    <col min="1" max="1" width="41.5703125" style="53" customWidth="1"/>
    <col min="2" max="2" width="22.85546875" style="53" customWidth="1"/>
    <col min="3" max="3" width="17.28515625" style="53" customWidth="1"/>
    <col min="4" max="16384" width="11.42578125" style="53"/>
  </cols>
  <sheetData>
    <row r="1" spans="1:3" ht="47.45" customHeight="1" x14ac:dyDescent="0.2">
      <c r="A1" s="513" t="s">
        <v>707</v>
      </c>
      <c r="B1" s="513"/>
      <c r="C1" s="513"/>
    </row>
    <row r="2" spans="1:3" ht="24.95" customHeight="1" x14ac:dyDescent="0.2">
      <c r="A2" s="204" t="s">
        <v>525</v>
      </c>
      <c r="B2" s="204" t="s">
        <v>333</v>
      </c>
      <c r="C2" s="204" t="s">
        <v>346</v>
      </c>
    </row>
    <row r="3" spans="1:3" ht="15" customHeight="1" x14ac:dyDescent="0.2">
      <c r="A3" s="514" t="s">
        <v>527</v>
      </c>
      <c r="B3" s="514"/>
      <c r="C3" s="514"/>
    </row>
    <row r="4" spans="1:3" x14ac:dyDescent="0.2">
      <c r="A4" s="215" t="s">
        <v>706</v>
      </c>
      <c r="B4" s="316">
        <v>4146891.98</v>
      </c>
      <c r="C4" s="316">
        <v>4146891.98</v>
      </c>
    </row>
    <row r="5" spans="1:3" x14ac:dyDescent="0.2">
      <c r="A5" s="216"/>
      <c r="B5" s="316"/>
      <c r="C5" s="316"/>
    </row>
    <row r="6" spans="1:3" x14ac:dyDescent="0.2">
      <c r="A6" s="217" t="s">
        <v>533</v>
      </c>
      <c r="B6" s="317"/>
      <c r="C6" s="317"/>
    </row>
    <row r="7" spans="1:3" x14ac:dyDescent="0.2">
      <c r="A7" s="217"/>
      <c r="B7" s="317"/>
      <c r="C7" s="317"/>
    </row>
    <row r="8" spans="1:3" x14ac:dyDescent="0.2">
      <c r="A8" s="217"/>
      <c r="B8" s="317"/>
      <c r="C8" s="317"/>
    </row>
    <row r="9" spans="1:3" x14ac:dyDescent="0.2">
      <c r="A9" s="217"/>
      <c r="B9" s="317"/>
      <c r="C9" s="317"/>
    </row>
    <row r="10" spans="1:3" x14ac:dyDescent="0.2">
      <c r="A10" s="217"/>
      <c r="B10" s="317"/>
      <c r="C10" s="317"/>
    </row>
    <row r="11" spans="1:3" x14ac:dyDescent="0.2">
      <c r="A11" s="220" t="s">
        <v>534</v>
      </c>
      <c r="B11" s="318">
        <v>4146891.98</v>
      </c>
      <c r="C11" s="318">
        <v>4146891.98</v>
      </c>
    </row>
    <row r="12" spans="1:3" x14ac:dyDescent="0.2">
      <c r="A12" s="221"/>
      <c r="B12" s="222"/>
      <c r="C12" s="222"/>
    </row>
    <row r="13" spans="1:3" ht="15" customHeight="1" x14ac:dyDescent="0.2">
      <c r="A13" s="515" t="s">
        <v>529</v>
      </c>
      <c r="B13" s="515"/>
      <c r="C13" s="515"/>
    </row>
    <row r="14" spans="1:3" x14ac:dyDescent="0.2">
      <c r="A14" s="217" t="s">
        <v>530</v>
      </c>
      <c r="B14" s="218"/>
      <c r="C14" s="218"/>
    </row>
    <row r="15" spans="1:3" x14ac:dyDescent="0.2">
      <c r="A15" s="219"/>
      <c r="B15" s="218"/>
      <c r="C15" s="218"/>
    </row>
    <row r="16" spans="1:3" x14ac:dyDescent="0.2">
      <c r="A16" s="219"/>
      <c r="B16" s="218"/>
      <c r="C16" s="218"/>
    </row>
    <row r="17" spans="1:3" x14ac:dyDescent="0.2">
      <c r="A17" s="219"/>
      <c r="B17" s="218"/>
      <c r="C17" s="218"/>
    </row>
    <row r="18" spans="1:3" x14ac:dyDescent="0.2">
      <c r="A18" s="219"/>
      <c r="B18" s="218"/>
      <c r="C18" s="218"/>
    </row>
    <row r="19" spans="1:3" x14ac:dyDescent="0.2">
      <c r="A19" s="219"/>
      <c r="B19" s="218"/>
      <c r="C19" s="218"/>
    </row>
    <row r="20" spans="1:3" x14ac:dyDescent="0.2">
      <c r="A20" s="219"/>
      <c r="B20" s="218"/>
      <c r="C20" s="218"/>
    </row>
    <row r="21" spans="1:3" x14ac:dyDescent="0.2">
      <c r="A21" s="220" t="s">
        <v>535</v>
      </c>
      <c r="B21" s="318">
        <f>SUM(B14:B20)</f>
        <v>0</v>
      </c>
      <c r="C21" s="318">
        <f>SUM(C14:C20)</f>
        <v>0</v>
      </c>
    </row>
    <row r="22" spans="1:3" x14ac:dyDescent="0.2">
      <c r="A22" s="221"/>
      <c r="B22" s="222"/>
      <c r="C22" s="222"/>
    </row>
    <row r="23" spans="1:3" x14ac:dyDescent="0.2">
      <c r="A23" s="220" t="s">
        <v>532</v>
      </c>
      <c r="B23" s="318">
        <v>4146891.98</v>
      </c>
      <c r="C23" s="318">
        <v>4146891.98</v>
      </c>
    </row>
    <row r="24" spans="1:3" x14ac:dyDescent="0.2">
      <c r="B24" s="223"/>
      <c r="C24" s="223"/>
    </row>
    <row r="25" spans="1:3" x14ac:dyDescent="0.2">
      <c r="A25" s="438" t="s">
        <v>709</v>
      </c>
    </row>
    <row r="26" spans="1:3" x14ac:dyDescent="0.2">
      <c r="A26" s="53" t="s">
        <v>710</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Normal="100" zoomScaleSheetLayoutView="90" workbookViewId="0">
      <selection activeCell="L12" sqref="L12"/>
    </sheetView>
  </sheetViews>
  <sheetFormatPr baseColWidth="10" defaultColWidth="11.42578125" defaultRowHeight="11.25" x14ac:dyDescent="0.2"/>
  <cols>
    <col min="1" max="1" width="51.5703125" style="224" customWidth="1"/>
    <col min="2" max="2" width="15.5703125" style="224" customWidth="1"/>
    <col min="3" max="3" width="18.5703125" style="224" customWidth="1"/>
    <col min="4" max="4" width="15.5703125" style="224" customWidth="1"/>
    <col min="5" max="5" width="15.5703125" style="235" customWidth="1"/>
    <col min="6" max="6" width="14" style="235" customWidth="1"/>
    <col min="7" max="7" width="13.42578125" style="235" customWidth="1"/>
    <col min="8" max="16384" width="11.42578125" style="224"/>
  </cols>
  <sheetData>
    <row r="1" spans="1:8" ht="50.1" customHeight="1" x14ac:dyDescent="0.2">
      <c r="A1" s="502" t="s">
        <v>702</v>
      </c>
      <c r="B1" s="502"/>
      <c r="C1" s="502"/>
      <c r="D1" s="502"/>
      <c r="E1" s="502"/>
      <c r="F1" s="502"/>
      <c r="G1" s="503"/>
    </row>
    <row r="2" spans="1:8" ht="15" customHeight="1" x14ac:dyDescent="0.2">
      <c r="A2" s="516" t="s">
        <v>100</v>
      </c>
      <c r="B2" s="502" t="s">
        <v>425</v>
      </c>
      <c r="C2" s="502"/>
      <c r="D2" s="502"/>
      <c r="E2" s="502"/>
      <c r="F2" s="502"/>
      <c r="G2" s="496" t="s">
        <v>426</v>
      </c>
    </row>
    <row r="3" spans="1:8" ht="24.95" customHeight="1" x14ac:dyDescent="0.2">
      <c r="A3" s="517"/>
      <c r="B3" s="225" t="s">
        <v>340</v>
      </c>
      <c r="C3" s="183" t="s">
        <v>427</v>
      </c>
      <c r="D3" s="183" t="s">
        <v>401</v>
      </c>
      <c r="E3" s="183" t="s">
        <v>333</v>
      </c>
      <c r="F3" s="226" t="s">
        <v>346</v>
      </c>
      <c r="G3" s="497"/>
    </row>
    <row r="4" spans="1:8" x14ac:dyDescent="0.2">
      <c r="A4" s="227"/>
      <c r="B4" s="228"/>
      <c r="C4" s="228"/>
      <c r="D4" s="228"/>
      <c r="E4" s="228"/>
      <c r="F4" s="228"/>
      <c r="G4" s="228"/>
    </row>
    <row r="5" spans="1:8" x14ac:dyDescent="0.2">
      <c r="A5" s="229" t="s">
        <v>536</v>
      </c>
      <c r="B5" s="319">
        <f>+B6+B9+B18+B22+B25+B30</f>
        <v>1110168831.4100001</v>
      </c>
      <c r="C5" s="319">
        <f t="shared" ref="C5:G5" si="0">+C6+C9+C18+C22+C25+C30</f>
        <v>241842338.38999999</v>
      </c>
      <c r="D5" s="319">
        <f t="shared" si="0"/>
        <v>1352011169.8</v>
      </c>
      <c r="E5" s="319">
        <f t="shared" si="0"/>
        <v>702351629.38</v>
      </c>
      <c r="F5" s="319">
        <f t="shared" si="0"/>
        <v>702283142.22000003</v>
      </c>
      <c r="G5" s="319">
        <f t="shared" si="0"/>
        <v>649659540.41999996</v>
      </c>
    </row>
    <row r="6" spans="1:8" ht="20.100000000000001" customHeight="1" x14ac:dyDescent="0.2">
      <c r="A6" s="230" t="s">
        <v>537</v>
      </c>
      <c r="B6" s="313">
        <f>SUM(B7:B8)</f>
        <v>0</v>
      </c>
      <c r="C6" s="313">
        <f>SUM(C7:C8)</f>
        <v>0</v>
      </c>
      <c r="D6" s="313">
        <f t="shared" ref="D6:G6" si="1">SUM(D7:D8)</f>
        <v>0</v>
      </c>
      <c r="E6" s="313">
        <f t="shared" si="1"/>
        <v>0</v>
      </c>
      <c r="F6" s="313">
        <f t="shared" si="1"/>
        <v>0</v>
      </c>
      <c r="G6" s="313">
        <f t="shared" si="1"/>
        <v>0</v>
      </c>
      <c r="H6" s="231">
        <v>0</v>
      </c>
    </row>
    <row r="7" spans="1:8" ht="9.9499999999999993" customHeight="1" x14ac:dyDescent="0.2">
      <c r="A7" s="232" t="s">
        <v>538</v>
      </c>
      <c r="B7" s="308">
        <v>0</v>
      </c>
      <c r="C7" s="308">
        <v>0</v>
      </c>
      <c r="D7" s="308">
        <f>B7+C7</f>
        <v>0</v>
      </c>
      <c r="E7" s="308">
        <v>0</v>
      </c>
      <c r="F7" s="308">
        <v>0</v>
      </c>
      <c r="G7" s="308">
        <f>D7-E7</f>
        <v>0</v>
      </c>
      <c r="H7" s="231" t="s">
        <v>539</v>
      </c>
    </row>
    <row r="8" spans="1:8" ht="14.1" customHeight="1" x14ac:dyDescent="0.2">
      <c r="A8" s="232" t="s">
        <v>540</v>
      </c>
      <c r="B8" s="308">
        <v>0</v>
      </c>
      <c r="C8" s="308">
        <v>0</v>
      </c>
      <c r="D8" s="308">
        <f>B8+C8</f>
        <v>0</v>
      </c>
      <c r="E8" s="308">
        <v>0</v>
      </c>
      <c r="F8" s="308">
        <v>0</v>
      </c>
      <c r="G8" s="308">
        <f>D8-E8</f>
        <v>0</v>
      </c>
      <c r="H8" s="231" t="s">
        <v>541</v>
      </c>
    </row>
    <row r="9" spans="1:8" ht="10.5" customHeight="1" x14ac:dyDescent="0.2">
      <c r="A9" s="230" t="s">
        <v>542</v>
      </c>
      <c r="B9" s="313">
        <f>SUM(B10:B17)</f>
        <v>958388972.99000001</v>
      </c>
      <c r="C9" s="313">
        <f>SUM(C10:C17)</f>
        <v>222345319.56999999</v>
      </c>
      <c r="D9" s="313">
        <f t="shared" ref="D9:G9" si="2">SUM(D10:D17)</f>
        <v>1180734292.5599999</v>
      </c>
      <c r="E9" s="313">
        <f t="shared" si="2"/>
        <v>590209231.59000003</v>
      </c>
      <c r="F9" s="313">
        <f t="shared" si="2"/>
        <v>590140744.43000007</v>
      </c>
      <c r="G9" s="313">
        <f t="shared" si="2"/>
        <v>590525060.96999991</v>
      </c>
      <c r="H9" s="231">
        <v>0</v>
      </c>
    </row>
    <row r="10" spans="1:8" ht="9.9499999999999993" customHeight="1" x14ac:dyDescent="0.2">
      <c r="A10" s="232" t="s">
        <v>543</v>
      </c>
      <c r="B10" s="308">
        <v>943010157.64999998</v>
      </c>
      <c r="C10" s="308">
        <v>-10996619.83</v>
      </c>
      <c r="D10" s="308">
        <f t="shared" ref="D10:D17" si="3">B10+C10</f>
        <v>932013537.81999993</v>
      </c>
      <c r="E10" s="308">
        <v>521238704.54000002</v>
      </c>
      <c r="F10" s="308">
        <v>521204413.54000002</v>
      </c>
      <c r="G10" s="308">
        <f t="shared" ref="G10:G17" si="4">D10-E10</f>
        <v>410774833.27999991</v>
      </c>
      <c r="H10" s="231" t="s">
        <v>544</v>
      </c>
    </row>
    <row r="11" spans="1:8" ht="9.9499999999999993" customHeight="1" x14ac:dyDescent="0.2">
      <c r="A11" s="232" t="s">
        <v>545</v>
      </c>
      <c r="B11" s="308">
        <v>0</v>
      </c>
      <c r="C11" s="308">
        <v>0</v>
      </c>
      <c r="D11" s="308">
        <f t="shared" si="3"/>
        <v>0</v>
      </c>
      <c r="E11" s="308">
        <v>0</v>
      </c>
      <c r="F11" s="308">
        <v>0</v>
      </c>
      <c r="G11" s="308">
        <f t="shared" si="4"/>
        <v>0</v>
      </c>
      <c r="H11" s="231" t="s">
        <v>546</v>
      </c>
    </row>
    <row r="12" spans="1:8" ht="9.9499999999999993" customHeight="1" x14ac:dyDescent="0.2">
      <c r="A12" s="232" t="s">
        <v>547</v>
      </c>
      <c r="B12" s="308">
        <v>0</v>
      </c>
      <c r="C12" s="308">
        <v>0</v>
      </c>
      <c r="D12" s="308">
        <f t="shared" si="3"/>
        <v>0</v>
      </c>
      <c r="E12" s="308">
        <v>0</v>
      </c>
      <c r="F12" s="308">
        <v>0</v>
      </c>
      <c r="G12" s="308">
        <f t="shared" si="4"/>
        <v>0</v>
      </c>
      <c r="H12" s="231" t="s">
        <v>548</v>
      </c>
    </row>
    <row r="13" spans="1:8" x14ac:dyDescent="0.2">
      <c r="A13" s="232" t="s">
        <v>549</v>
      </c>
      <c r="B13" s="308">
        <v>15378815.34</v>
      </c>
      <c r="C13" s="308">
        <v>1168568.2</v>
      </c>
      <c r="D13" s="308">
        <f t="shared" si="3"/>
        <v>16547383.539999999</v>
      </c>
      <c r="E13" s="308">
        <v>5034860.32</v>
      </c>
      <c r="F13" s="308">
        <v>5000664.16</v>
      </c>
      <c r="G13" s="308">
        <f t="shared" si="4"/>
        <v>11512523.219999999</v>
      </c>
      <c r="H13" s="231" t="s">
        <v>550</v>
      </c>
    </row>
    <row r="14" spans="1:8" ht="9.9499999999999993" customHeight="1" x14ac:dyDescent="0.2">
      <c r="A14" s="232" t="s">
        <v>551</v>
      </c>
      <c r="B14" s="308">
        <v>0</v>
      </c>
      <c r="C14" s="308">
        <v>0</v>
      </c>
      <c r="D14" s="308">
        <f t="shared" si="3"/>
        <v>0</v>
      </c>
      <c r="E14" s="308">
        <v>0</v>
      </c>
      <c r="F14" s="308">
        <v>0</v>
      </c>
      <c r="G14" s="308">
        <f t="shared" si="4"/>
        <v>0</v>
      </c>
      <c r="H14" s="231" t="s">
        <v>552</v>
      </c>
    </row>
    <row r="15" spans="1:8" ht="9.9499999999999993" customHeight="1" x14ac:dyDescent="0.2">
      <c r="A15" s="232" t="s">
        <v>553</v>
      </c>
      <c r="B15" s="308">
        <v>0</v>
      </c>
      <c r="C15" s="308">
        <v>0</v>
      </c>
      <c r="D15" s="308">
        <f t="shared" si="3"/>
        <v>0</v>
      </c>
      <c r="E15" s="308">
        <v>0</v>
      </c>
      <c r="F15" s="308">
        <v>0</v>
      </c>
      <c r="G15" s="308">
        <f t="shared" si="4"/>
        <v>0</v>
      </c>
      <c r="H15" s="231" t="s">
        <v>554</v>
      </c>
    </row>
    <row r="16" spans="1:8" x14ac:dyDescent="0.2">
      <c r="A16" s="232" t="s">
        <v>555</v>
      </c>
      <c r="B16" s="308">
        <v>0</v>
      </c>
      <c r="C16" s="308">
        <v>0</v>
      </c>
      <c r="D16" s="308">
        <f t="shared" si="3"/>
        <v>0</v>
      </c>
      <c r="E16" s="308">
        <v>0</v>
      </c>
      <c r="F16" s="308">
        <v>0</v>
      </c>
      <c r="G16" s="308">
        <f t="shared" si="4"/>
        <v>0</v>
      </c>
      <c r="H16" s="231" t="s">
        <v>556</v>
      </c>
    </row>
    <row r="17" spans="1:8" x14ac:dyDescent="0.2">
      <c r="A17" s="232" t="s">
        <v>557</v>
      </c>
      <c r="B17" s="308">
        <v>0</v>
      </c>
      <c r="C17" s="308">
        <v>232173371.19999999</v>
      </c>
      <c r="D17" s="308">
        <f t="shared" si="3"/>
        <v>232173371.19999999</v>
      </c>
      <c r="E17" s="308">
        <v>63935666.729999997</v>
      </c>
      <c r="F17" s="308">
        <v>63935666.729999997</v>
      </c>
      <c r="G17" s="308">
        <f t="shared" si="4"/>
        <v>168237704.47</v>
      </c>
      <c r="H17" s="231" t="s">
        <v>558</v>
      </c>
    </row>
    <row r="18" spans="1:8" ht="10.5" customHeight="1" x14ac:dyDescent="0.2">
      <c r="A18" s="230" t="s">
        <v>559</v>
      </c>
      <c r="B18" s="313">
        <f>SUM(B19:B21)</f>
        <v>151779858.41999999</v>
      </c>
      <c r="C18" s="313">
        <f>SUM(C19:C21)</f>
        <v>19497018.82</v>
      </c>
      <c r="D18" s="313">
        <f t="shared" ref="D18:G18" si="5">SUM(D19:D21)</f>
        <v>171276877.23999998</v>
      </c>
      <c r="E18" s="313">
        <f t="shared" si="5"/>
        <v>112142397.78999999</v>
      </c>
      <c r="F18" s="313">
        <f t="shared" si="5"/>
        <v>112142397.78999999</v>
      </c>
      <c r="G18" s="313">
        <f t="shared" si="5"/>
        <v>59134479.449999996</v>
      </c>
      <c r="H18" s="231">
        <v>0</v>
      </c>
    </row>
    <row r="19" spans="1:8" ht="9.9499999999999993" customHeight="1" x14ac:dyDescent="0.2">
      <c r="A19" s="232" t="s">
        <v>560</v>
      </c>
      <c r="B19" s="308">
        <v>144032058.38</v>
      </c>
      <c r="C19" s="308">
        <v>19666018.82</v>
      </c>
      <c r="D19" s="308">
        <f t="shared" ref="D19:D21" si="6">B19+C19</f>
        <v>163698077.19999999</v>
      </c>
      <c r="E19" s="308">
        <v>107716935.56999999</v>
      </c>
      <c r="F19" s="308">
        <v>107716935.56999999</v>
      </c>
      <c r="G19" s="308">
        <f t="shared" ref="G19:G21" si="7">D19-E19</f>
        <v>55981141.629999995</v>
      </c>
      <c r="H19" s="231" t="s">
        <v>561</v>
      </c>
    </row>
    <row r="20" spans="1:8" ht="9.9499999999999993" customHeight="1" x14ac:dyDescent="0.2">
      <c r="A20" s="232" t="s">
        <v>562</v>
      </c>
      <c r="B20" s="308">
        <v>7747800.04</v>
      </c>
      <c r="C20" s="308">
        <v>-169000</v>
      </c>
      <c r="D20" s="308">
        <f t="shared" si="6"/>
        <v>7578800.04</v>
      </c>
      <c r="E20" s="308">
        <v>4425462.22</v>
      </c>
      <c r="F20" s="308">
        <v>4425462.22</v>
      </c>
      <c r="G20" s="308">
        <f t="shared" si="7"/>
        <v>3153337.8200000003</v>
      </c>
      <c r="H20" s="231" t="s">
        <v>563</v>
      </c>
    </row>
    <row r="21" spans="1:8" x14ac:dyDescent="0.2">
      <c r="A21" s="232" t="s">
        <v>564</v>
      </c>
      <c r="B21" s="308">
        <v>0</v>
      </c>
      <c r="C21" s="308">
        <v>0</v>
      </c>
      <c r="D21" s="308">
        <f t="shared" si="6"/>
        <v>0</v>
      </c>
      <c r="E21" s="308">
        <v>0</v>
      </c>
      <c r="F21" s="308">
        <v>0</v>
      </c>
      <c r="G21" s="308">
        <f t="shared" si="7"/>
        <v>0</v>
      </c>
      <c r="H21" s="231" t="s">
        <v>565</v>
      </c>
    </row>
    <row r="22" spans="1:8" x14ac:dyDescent="0.2">
      <c r="A22" s="230" t="s">
        <v>566</v>
      </c>
      <c r="B22" s="313">
        <f>SUM(B23:B24)</f>
        <v>0</v>
      </c>
      <c r="C22" s="313">
        <f>SUM(C23:C24)</f>
        <v>0</v>
      </c>
      <c r="D22" s="313">
        <f t="shared" ref="D22:G22" si="8">SUM(D23:D24)</f>
        <v>0</v>
      </c>
      <c r="E22" s="313">
        <f t="shared" si="8"/>
        <v>0</v>
      </c>
      <c r="F22" s="313">
        <f t="shared" si="8"/>
        <v>0</v>
      </c>
      <c r="G22" s="313">
        <f t="shared" si="8"/>
        <v>0</v>
      </c>
      <c r="H22" s="231">
        <v>0</v>
      </c>
    </row>
    <row r="23" spans="1:8" ht="9.9499999999999993" customHeight="1" x14ac:dyDescent="0.2">
      <c r="A23" s="232" t="s">
        <v>567</v>
      </c>
      <c r="B23" s="308">
        <v>0</v>
      </c>
      <c r="C23" s="308">
        <v>0</v>
      </c>
      <c r="D23" s="308">
        <f t="shared" ref="D23:D24" si="9">B23+C23</f>
        <v>0</v>
      </c>
      <c r="E23" s="308">
        <v>0</v>
      </c>
      <c r="F23" s="308">
        <v>0</v>
      </c>
      <c r="G23" s="308">
        <f t="shared" ref="G23:G24" si="10">D23-E23</f>
        <v>0</v>
      </c>
      <c r="H23" s="231" t="s">
        <v>568</v>
      </c>
    </row>
    <row r="24" spans="1:8" x14ac:dyDescent="0.2">
      <c r="A24" s="232" t="s">
        <v>569</v>
      </c>
      <c r="B24" s="308">
        <v>0</v>
      </c>
      <c r="C24" s="308">
        <v>0</v>
      </c>
      <c r="D24" s="308">
        <f t="shared" si="9"/>
        <v>0</v>
      </c>
      <c r="E24" s="308">
        <v>0</v>
      </c>
      <c r="F24" s="308">
        <v>0</v>
      </c>
      <c r="G24" s="308">
        <f t="shared" si="10"/>
        <v>0</v>
      </c>
      <c r="H24" s="231" t="s">
        <v>570</v>
      </c>
    </row>
    <row r="25" spans="1:8" x14ac:dyDescent="0.2">
      <c r="A25" s="230" t="s">
        <v>571</v>
      </c>
      <c r="B25" s="313">
        <f>SUM(B26:B29)</f>
        <v>0</v>
      </c>
      <c r="C25" s="313">
        <f>SUM(C26:C29)</f>
        <v>0</v>
      </c>
      <c r="D25" s="313">
        <f t="shared" ref="D25:G25" si="11">SUM(D26:D29)</f>
        <v>0</v>
      </c>
      <c r="E25" s="313">
        <f t="shared" si="11"/>
        <v>0</v>
      </c>
      <c r="F25" s="313">
        <f t="shared" si="11"/>
        <v>0</v>
      </c>
      <c r="G25" s="313">
        <f t="shared" si="11"/>
        <v>0</v>
      </c>
      <c r="H25" s="231">
        <v>0</v>
      </c>
    </row>
    <row r="26" spans="1:8" ht="9.9499999999999993" customHeight="1" x14ac:dyDescent="0.2">
      <c r="A26" s="232" t="s">
        <v>572</v>
      </c>
      <c r="B26" s="308">
        <v>0</v>
      </c>
      <c r="C26" s="308">
        <v>0</v>
      </c>
      <c r="D26" s="308">
        <f t="shared" ref="D26:D29" si="12">B26+C26</f>
        <v>0</v>
      </c>
      <c r="E26" s="308">
        <v>0</v>
      </c>
      <c r="F26" s="308">
        <v>0</v>
      </c>
      <c r="G26" s="308">
        <f t="shared" ref="G26:G29" si="13">D26-E26</f>
        <v>0</v>
      </c>
      <c r="H26" s="231" t="s">
        <v>573</v>
      </c>
    </row>
    <row r="27" spans="1:8" ht="9.9499999999999993" customHeight="1" x14ac:dyDescent="0.2">
      <c r="A27" s="232" t="s">
        <v>574</v>
      </c>
      <c r="B27" s="308">
        <v>0</v>
      </c>
      <c r="C27" s="308">
        <v>0</v>
      </c>
      <c r="D27" s="308">
        <f t="shared" si="12"/>
        <v>0</v>
      </c>
      <c r="E27" s="308">
        <v>0</v>
      </c>
      <c r="F27" s="308">
        <v>0</v>
      </c>
      <c r="G27" s="308">
        <f t="shared" si="13"/>
        <v>0</v>
      </c>
      <c r="H27" s="231" t="s">
        <v>575</v>
      </c>
    </row>
    <row r="28" spans="1:8" ht="9.9499999999999993" customHeight="1" x14ac:dyDescent="0.2">
      <c r="A28" s="232" t="s">
        <v>576</v>
      </c>
      <c r="B28" s="308">
        <v>0</v>
      </c>
      <c r="C28" s="308">
        <v>0</v>
      </c>
      <c r="D28" s="308">
        <f t="shared" si="12"/>
        <v>0</v>
      </c>
      <c r="E28" s="308">
        <v>0</v>
      </c>
      <c r="F28" s="308">
        <v>0</v>
      </c>
      <c r="G28" s="308">
        <f t="shared" si="13"/>
        <v>0</v>
      </c>
      <c r="H28" s="231" t="s">
        <v>577</v>
      </c>
    </row>
    <row r="29" spans="1:8" ht="9.9499999999999993" customHeight="1" x14ac:dyDescent="0.2">
      <c r="A29" s="232" t="s">
        <v>578</v>
      </c>
      <c r="B29" s="308">
        <v>0</v>
      </c>
      <c r="C29" s="308">
        <v>0</v>
      </c>
      <c r="D29" s="308">
        <f t="shared" si="12"/>
        <v>0</v>
      </c>
      <c r="E29" s="308">
        <v>0</v>
      </c>
      <c r="F29" s="308">
        <v>0</v>
      </c>
      <c r="G29" s="308">
        <f t="shared" si="13"/>
        <v>0</v>
      </c>
      <c r="H29" s="231" t="s">
        <v>579</v>
      </c>
    </row>
    <row r="30" spans="1:8" ht="10.5" customHeight="1" x14ac:dyDescent="0.2">
      <c r="A30" s="230" t="s">
        <v>580</v>
      </c>
      <c r="B30" s="313">
        <f>SUM(B31)</f>
        <v>0</v>
      </c>
      <c r="C30" s="313">
        <f t="shared" ref="C30:G30" si="14">SUM(C31)</f>
        <v>0</v>
      </c>
      <c r="D30" s="313">
        <f t="shared" si="14"/>
        <v>0</v>
      </c>
      <c r="E30" s="313">
        <f t="shared" si="14"/>
        <v>0</v>
      </c>
      <c r="F30" s="313">
        <f t="shared" si="14"/>
        <v>0</v>
      </c>
      <c r="G30" s="313">
        <f t="shared" si="14"/>
        <v>0</v>
      </c>
      <c r="H30" s="231">
        <v>0</v>
      </c>
    </row>
    <row r="31" spans="1:8" x14ac:dyDescent="0.2">
      <c r="A31" s="232" t="s">
        <v>581</v>
      </c>
      <c r="B31" s="308">
        <v>0</v>
      </c>
      <c r="C31" s="308">
        <v>0</v>
      </c>
      <c r="D31" s="308">
        <f t="shared" ref="D31:D34" si="15">B31+C31</f>
        <v>0</v>
      </c>
      <c r="E31" s="308">
        <v>0</v>
      </c>
      <c r="F31" s="308">
        <v>0</v>
      </c>
      <c r="G31" s="308">
        <f t="shared" ref="G31:G34" si="16">D31-E31</f>
        <v>0</v>
      </c>
      <c r="H31" s="231" t="s">
        <v>582</v>
      </c>
    </row>
    <row r="32" spans="1:8" ht="14.1" customHeight="1" x14ac:dyDescent="0.2">
      <c r="A32" s="233" t="s">
        <v>583</v>
      </c>
      <c r="B32" s="313">
        <v>0</v>
      </c>
      <c r="C32" s="313">
        <v>0</v>
      </c>
      <c r="D32" s="313">
        <f t="shared" si="15"/>
        <v>0</v>
      </c>
      <c r="E32" s="313">
        <v>0</v>
      </c>
      <c r="F32" s="313">
        <v>0</v>
      </c>
      <c r="G32" s="313">
        <f t="shared" si="16"/>
        <v>0</v>
      </c>
      <c r="H32" s="231" t="s">
        <v>584</v>
      </c>
    </row>
    <row r="33" spans="1:8" ht="10.5" customHeight="1" x14ac:dyDescent="0.2">
      <c r="A33" s="233" t="s">
        <v>585</v>
      </c>
      <c r="B33" s="313">
        <v>0</v>
      </c>
      <c r="C33" s="313">
        <v>0</v>
      </c>
      <c r="D33" s="313">
        <f t="shared" si="15"/>
        <v>0</v>
      </c>
      <c r="E33" s="313">
        <v>0</v>
      </c>
      <c r="F33" s="313">
        <v>0</v>
      </c>
      <c r="G33" s="313">
        <f t="shared" si="16"/>
        <v>0</v>
      </c>
      <c r="H33" s="231" t="s">
        <v>586</v>
      </c>
    </row>
    <row r="34" spans="1:8" ht="10.5" customHeight="1" x14ac:dyDescent="0.2">
      <c r="A34" s="233" t="s">
        <v>524</v>
      </c>
      <c r="B34" s="313">
        <v>0</v>
      </c>
      <c r="C34" s="313">
        <v>0</v>
      </c>
      <c r="D34" s="313">
        <f t="shared" si="15"/>
        <v>0</v>
      </c>
      <c r="E34" s="313">
        <v>0</v>
      </c>
      <c r="F34" s="313">
        <v>0</v>
      </c>
      <c r="G34" s="313">
        <f t="shared" si="16"/>
        <v>0</v>
      </c>
      <c r="H34" s="231" t="s">
        <v>587</v>
      </c>
    </row>
    <row r="35" spans="1:8" ht="10.5" customHeight="1" x14ac:dyDescent="0.2">
      <c r="A35" s="233"/>
      <c r="B35" s="313"/>
      <c r="C35" s="313"/>
      <c r="D35" s="313"/>
      <c r="E35" s="313"/>
      <c r="F35" s="313"/>
      <c r="G35" s="313"/>
      <c r="H35" s="231"/>
    </row>
    <row r="36" spans="1:8" ht="13.5" customHeight="1" x14ac:dyDescent="0.2">
      <c r="A36" s="234" t="s">
        <v>428</v>
      </c>
      <c r="B36" s="309">
        <f>+B5+B32+B33+B34</f>
        <v>1110168831.4100001</v>
      </c>
      <c r="C36" s="309">
        <f t="shared" ref="C36:G36" si="17">+C5+C32+C33+C34</f>
        <v>241842338.38999999</v>
      </c>
      <c r="D36" s="309">
        <f t="shared" si="17"/>
        <v>1352011169.8</v>
      </c>
      <c r="E36" s="309">
        <f t="shared" si="17"/>
        <v>702351629.38</v>
      </c>
      <c r="F36" s="309">
        <f t="shared" si="17"/>
        <v>702283142.22000003</v>
      </c>
      <c r="G36" s="309">
        <f t="shared" si="17"/>
        <v>649659540.41999996</v>
      </c>
    </row>
    <row r="38" spans="1:8" x14ac:dyDescent="0.2">
      <c r="A38" s="3" t="s">
        <v>441</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31496062992125984" right="0.31496062992125984" top="0.74803149606299213" bottom="0.74803149606299213" header="0.31496062992125984" footer="0.31496062992125984"/>
  <pageSetup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zoomScale="81" workbookViewId="0">
      <selection activeCell="P21" sqref="P21"/>
    </sheetView>
  </sheetViews>
  <sheetFormatPr baseColWidth="10" defaultColWidth="9.140625" defaultRowHeight="11.25" x14ac:dyDescent="0.2"/>
  <cols>
    <col min="1" max="1" width="10" style="238" customWidth="1"/>
    <col min="2" max="2" width="60.42578125" style="238" customWidth="1"/>
    <col min="3" max="3" width="17.42578125" style="238" bestFit="1" customWidth="1"/>
    <col min="4" max="5" width="23.5703125" style="238" bestFit="1" customWidth="1"/>
    <col min="6" max="6" width="19.42578125" style="238" customWidth="1"/>
    <col min="7" max="7" width="20.5703125" style="238" customWidth="1"/>
    <col min="8" max="8" width="20.42578125" style="238" customWidth="1"/>
    <col min="9" max="16384" width="9.140625" style="238"/>
  </cols>
  <sheetData>
    <row r="1" spans="1:8" ht="18.95" customHeight="1" x14ac:dyDescent="0.2">
      <c r="A1" s="521" t="s">
        <v>669</v>
      </c>
      <c r="B1" s="522"/>
      <c r="C1" s="522"/>
      <c r="D1" s="522"/>
      <c r="E1" s="522"/>
      <c r="F1" s="522"/>
      <c r="G1" s="236" t="s">
        <v>0</v>
      </c>
      <c r="H1" s="237">
        <v>2025</v>
      </c>
    </row>
    <row r="2" spans="1:8" ht="18.95" customHeight="1" x14ac:dyDescent="0.2">
      <c r="A2" s="521" t="s">
        <v>588</v>
      </c>
      <c r="B2" s="522"/>
      <c r="C2" s="522"/>
      <c r="D2" s="522"/>
      <c r="E2" s="522"/>
      <c r="F2" s="522"/>
      <c r="G2" s="236" t="s">
        <v>2</v>
      </c>
      <c r="H2" s="237" t="s">
        <v>3</v>
      </c>
    </row>
    <row r="3" spans="1:8" ht="18.95" customHeight="1" x14ac:dyDescent="0.2">
      <c r="A3" s="518" t="s">
        <v>708</v>
      </c>
      <c r="B3" s="519"/>
      <c r="C3" s="519"/>
      <c r="D3" s="519"/>
      <c r="E3" s="519"/>
      <c r="F3" s="519"/>
      <c r="G3" s="236" t="s">
        <v>4</v>
      </c>
      <c r="H3" s="237">
        <v>3</v>
      </c>
    </row>
    <row r="4" spans="1:8" x14ac:dyDescent="0.2">
      <c r="A4" s="518" t="s">
        <v>652</v>
      </c>
      <c r="B4" s="519"/>
      <c r="C4" s="519"/>
      <c r="D4" s="519"/>
      <c r="E4" s="519"/>
      <c r="F4" s="519"/>
      <c r="G4" s="239"/>
      <c r="H4" s="239"/>
    </row>
    <row r="5" spans="1:8" x14ac:dyDescent="0.2">
      <c r="A5" s="240" t="s">
        <v>589</v>
      </c>
      <c r="B5" s="241"/>
      <c r="C5" s="241"/>
      <c r="D5" s="241"/>
      <c r="E5" s="241"/>
      <c r="F5" s="241"/>
      <c r="G5" s="241"/>
      <c r="H5" s="241"/>
    </row>
    <row r="8" spans="1:8" x14ac:dyDescent="0.2">
      <c r="A8" s="242" t="s">
        <v>590</v>
      </c>
      <c r="B8" s="242" t="s">
        <v>100</v>
      </c>
      <c r="C8" s="242" t="s">
        <v>246</v>
      </c>
      <c r="D8" s="242" t="s">
        <v>591</v>
      </c>
      <c r="E8" s="242" t="s">
        <v>592</v>
      </c>
      <c r="F8" s="242" t="s">
        <v>249</v>
      </c>
      <c r="G8" s="242" t="s">
        <v>593</v>
      </c>
      <c r="H8" s="242" t="s">
        <v>594</v>
      </c>
    </row>
    <row r="9" spans="1:8" s="244" customFormat="1" x14ac:dyDescent="0.2">
      <c r="A9" s="243">
        <v>7000</v>
      </c>
      <c r="B9" s="244" t="s">
        <v>595</v>
      </c>
    </row>
    <row r="10" spans="1:8" x14ac:dyDescent="0.2">
      <c r="A10" s="238">
        <v>7110</v>
      </c>
      <c r="B10" s="238" t="s">
        <v>593</v>
      </c>
      <c r="C10" s="245">
        <v>0</v>
      </c>
      <c r="D10" s="245">
        <v>0</v>
      </c>
      <c r="E10" s="245">
        <v>0</v>
      </c>
      <c r="F10" s="245">
        <f>C10+D10+E10</f>
        <v>0</v>
      </c>
      <c r="G10" s="238" t="str">
        <f>+IF(OR(C10&lt;&gt;0,C11&lt;&gt;0,C12&lt;&gt;0,C13&lt;&gt;0,C14&lt;&gt;0,C15&lt;&gt;0,C16&lt;&gt;0,C17&lt;&gt;0,C18&lt;&gt;0,C19&lt;&gt;0,C20&lt;&gt;0,C21&lt;&gt;0,C22&lt;&gt;0,C23&lt;&gt;0,C24&lt;&gt;0,C25&lt;&gt;0,C26&lt;&gt;0,C27&lt;&gt;0,C28&lt;&gt;0,C29&lt;&gt;0,C30&lt;&gt;0,C31&lt;&gt;0,C32&lt;&gt;0,C33&lt;&gt;0,C34&lt;&gt;0,C35&lt;&gt;0),"","SIN INFORMACIÓN QUE REVELAR")</f>
        <v/>
      </c>
    </row>
    <row r="11" spans="1:8" x14ac:dyDescent="0.2">
      <c r="A11" s="238">
        <v>7120</v>
      </c>
      <c r="B11" s="238" t="s">
        <v>596</v>
      </c>
      <c r="C11" s="245">
        <v>0</v>
      </c>
      <c r="D11" s="245">
        <v>0</v>
      </c>
      <c r="E11" s="245">
        <v>0</v>
      </c>
      <c r="F11" s="245">
        <f t="shared" ref="F11:F35" si="0">C11+D11+E11</f>
        <v>0</v>
      </c>
    </row>
    <row r="12" spans="1:8" x14ac:dyDescent="0.2">
      <c r="A12" s="238">
        <v>7130</v>
      </c>
      <c r="B12" s="238" t="s">
        <v>597</v>
      </c>
      <c r="C12" s="245">
        <v>0</v>
      </c>
      <c r="D12" s="245">
        <v>0</v>
      </c>
      <c r="E12" s="245">
        <v>0</v>
      </c>
      <c r="F12" s="245">
        <f t="shared" si="0"/>
        <v>0</v>
      </c>
    </row>
    <row r="13" spans="1:8" x14ac:dyDescent="0.2">
      <c r="A13" s="238">
        <v>7140</v>
      </c>
      <c r="B13" s="238" t="s">
        <v>598</v>
      </c>
      <c r="C13" s="245">
        <v>0</v>
      </c>
      <c r="D13" s="245">
        <v>0</v>
      </c>
      <c r="E13" s="245">
        <v>0</v>
      </c>
      <c r="F13" s="245">
        <f t="shared" si="0"/>
        <v>0</v>
      </c>
    </row>
    <row r="14" spans="1:8" x14ac:dyDescent="0.2">
      <c r="A14" s="238">
        <v>7150</v>
      </c>
      <c r="B14" s="238" t="s">
        <v>599</v>
      </c>
      <c r="C14" s="245">
        <v>0</v>
      </c>
      <c r="D14" s="245">
        <v>0</v>
      </c>
      <c r="E14" s="245">
        <v>0</v>
      </c>
      <c r="F14" s="245">
        <f t="shared" si="0"/>
        <v>0</v>
      </c>
    </row>
    <row r="15" spans="1:8" x14ac:dyDescent="0.2">
      <c r="A15" s="238">
        <v>7160</v>
      </c>
      <c r="B15" s="238" t="s">
        <v>600</v>
      </c>
      <c r="C15" s="245">
        <v>0</v>
      </c>
      <c r="D15" s="245">
        <v>0</v>
      </c>
      <c r="E15" s="245">
        <v>0</v>
      </c>
      <c r="F15" s="245">
        <f t="shared" si="0"/>
        <v>0</v>
      </c>
    </row>
    <row r="16" spans="1:8" x14ac:dyDescent="0.2">
      <c r="A16" s="238">
        <v>7210</v>
      </c>
      <c r="B16" s="238" t="s">
        <v>601</v>
      </c>
      <c r="C16" s="245">
        <v>0</v>
      </c>
      <c r="D16" s="245">
        <v>0</v>
      </c>
      <c r="E16" s="245">
        <v>0</v>
      </c>
      <c r="F16" s="245">
        <f t="shared" si="0"/>
        <v>0</v>
      </c>
    </row>
    <row r="17" spans="1:6" x14ac:dyDescent="0.2">
      <c r="A17" s="238">
        <v>7220</v>
      </c>
      <c r="B17" s="238" t="s">
        <v>602</v>
      </c>
      <c r="C17" s="245">
        <v>0</v>
      </c>
      <c r="D17" s="245">
        <v>0</v>
      </c>
      <c r="E17" s="245">
        <v>0</v>
      </c>
      <c r="F17" s="245">
        <f t="shared" si="0"/>
        <v>0</v>
      </c>
    </row>
    <row r="18" spans="1:6" x14ac:dyDescent="0.2">
      <c r="A18" s="238">
        <v>7230</v>
      </c>
      <c r="B18" s="238" t="s">
        <v>603</v>
      </c>
      <c r="C18" s="245">
        <v>0</v>
      </c>
      <c r="D18" s="245">
        <v>0</v>
      </c>
      <c r="E18" s="245">
        <v>0</v>
      </c>
      <c r="F18" s="245">
        <f t="shared" si="0"/>
        <v>0</v>
      </c>
    </row>
    <row r="19" spans="1:6" x14ac:dyDescent="0.2">
      <c r="A19" s="238">
        <v>7240</v>
      </c>
      <c r="B19" s="238" t="s">
        <v>604</v>
      </c>
      <c r="C19" s="245">
        <v>0</v>
      </c>
      <c r="D19" s="245">
        <v>0</v>
      </c>
      <c r="E19" s="245">
        <v>0</v>
      </c>
      <c r="F19" s="245">
        <f t="shared" si="0"/>
        <v>0</v>
      </c>
    </row>
    <row r="20" spans="1:6" x14ac:dyDescent="0.2">
      <c r="A20" s="238">
        <v>7250</v>
      </c>
      <c r="B20" s="238" t="s">
        <v>605</v>
      </c>
      <c r="C20" s="245">
        <v>0</v>
      </c>
      <c r="D20" s="245">
        <v>0</v>
      </c>
      <c r="E20" s="245">
        <v>0</v>
      </c>
      <c r="F20" s="245">
        <f t="shared" si="0"/>
        <v>0</v>
      </c>
    </row>
    <row r="21" spans="1:6" x14ac:dyDescent="0.2">
      <c r="A21" s="238">
        <v>7260</v>
      </c>
      <c r="B21" s="238" t="s">
        <v>606</v>
      </c>
      <c r="C21" s="245">
        <v>0</v>
      </c>
      <c r="D21" s="245">
        <v>0</v>
      </c>
      <c r="E21" s="245">
        <v>0</v>
      </c>
      <c r="F21" s="245">
        <f t="shared" si="0"/>
        <v>0</v>
      </c>
    </row>
    <row r="22" spans="1:6" x14ac:dyDescent="0.2">
      <c r="A22" s="238">
        <v>7310</v>
      </c>
      <c r="B22" s="238" t="s">
        <v>607</v>
      </c>
      <c r="C22" s="245">
        <v>0</v>
      </c>
      <c r="D22" s="245">
        <v>0</v>
      </c>
      <c r="E22" s="245">
        <v>0</v>
      </c>
      <c r="F22" s="245">
        <f t="shared" si="0"/>
        <v>0</v>
      </c>
    </row>
    <row r="23" spans="1:6" x14ac:dyDescent="0.2">
      <c r="A23" s="238">
        <v>7320</v>
      </c>
      <c r="B23" s="238" t="s">
        <v>608</v>
      </c>
      <c r="C23" s="245">
        <v>0</v>
      </c>
      <c r="D23" s="245">
        <v>0</v>
      </c>
      <c r="E23" s="245">
        <v>0</v>
      </c>
      <c r="F23" s="245">
        <f t="shared" si="0"/>
        <v>0</v>
      </c>
    </row>
    <row r="24" spans="1:6" x14ac:dyDescent="0.2">
      <c r="A24" s="238">
        <v>7330</v>
      </c>
      <c r="B24" s="238" t="s">
        <v>609</v>
      </c>
      <c r="C24" s="245">
        <v>0</v>
      </c>
      <c r="D24" s="245">
        <v>0</v>
      </c>
      <c r="E24" s="245">
        <v>0</v>
      </c>
      <c r="F24" s="245">
        <f t="shared" si="0"/>
        <v>0</v>
      </c>
    </row>
    <row r="25" spans="1:6" x14ac:dyDescent="0.2">
      <c r="A25" s="238">
        <v>7340</v>
      </c>
      <c r="B25" s="238" t="s">
        <v>610</v>
      </c>
      <c r="C25" s="245">
        <v>0</v>
      </c>
      <c r="D25" s="245">
        <v>0</v>
      </c>
      <c r="E25" s="245">
        <v>0</v>
      </c>
      <c r="F25" s="245">
        <f t="shared" si="0"/>
        <v>0</v>
      </c>
    </row>
    <row r="26" spans="1:6" x14ac:dyDescent="0.2">
      <c r="A26" s="238">
        <v>7350</v>
      </c>
      <c r="B26" s="238" t="s">
        <v>611</v>
      </c>
      <c r="C26" s="245">
        <v>0</v>
      </c>
      <c r="D26" s="245">
        <v>0</v>
      </c>
      <c r="E26" s="245">
        <v>0</v>
      </c>
      <c r="F26" s="245">
        <f t="shared" si="0"/>
        <v>0</v>
      </c>
    </row>
    <row r="27" spans="1:6" x14ac:dyDescent="0.2">
      <c r="A27" s="238">
        <v>7360</v>
      </c>
      <c r="B27" s="238" t="s">
        <v>612</v>
      </c>
      <c r="C27" s="245">
        <v>0</v>
      </c>
      <c r="D27" s="245">
        <v>0</v>
      </c>
      <c r="E27" s="245">
        <v>0</v>
      </c>
      <c r="F27" s="245">
        <f t="shared" si="0"/>
        <v>0</v>
      </c>
    </row>
    <row r="28" spans="1:6" x14ac:dyDescent="0.2">
      <c r="A28" s="238">
        <v>7410</v>
      </c>
      <c r="B28" s="238" t="s">
        <v>613</v>
      </c>
      <c r="C28" s="245">
        <v>2849245.68</v>
      </c>
      <c r="D28" s="245">
        <v>0</v>
      </c>
      <c r="E28" s="245">
        <v>0</v>
      </c>
      <c r="F28" s="245">
        <f t="shared" si="0"/>
        <v>2849245.68</v>
      </c>
    </row>
    <row r="29" spans="1:6" x14ac:dyDescent="0.2">
      <c r="A29" s="238">
        <v>7420</v>
      </c>
      <c r="B29" s="238" t="s">
        <v>614</v>
      </c>
      <c r="C29" s="245">
        <v>-2849245.68</v>
      </c>
      <c r="D29" s="245">
        <v>0</v>
      </c>
      <c r="E29" s="245">
        <v>0</v>
      </c>
      <c r="F29" s="245">
        <f t="shared" si="0"/>
        <v>-2849245.68</v>
      </c>
    </row>
    <row r="30" spans="1:6" x14ac:dyDescent="0.2">
      <c r="A30" s="238">
        <v>7510</v>
      </c>
      <c r="B30" s="238" t="s">
        <v>615</v>
      </c>
      <c r="C30" s="245">
        <v>0</v>
      </c>
      <c r="D30" s="245">
        <v>0</v>
      </c>
      <c r="E30" s="245">
        <v>0</v>
      </c>
      <c r="F30" s="245">
        <f t="shared" si="0"/>
        <v>0</v>
      </c>
    </row>
    <row r="31" spans="1:6" x14ac:dyDescent="0.2">
      <c r="A31" s="238">
        <v>7520</v>
      </c>
      <c r="B31" s="238" t="s">
        <v>616</v>
      </c>
      <c r="C31" s="245">
        <v>0</v>
      </c>
      <c r="D31" s="245">
        <v>0</v>
      </c>
      <c r="E31" s="245">
        <v>0</v>
      </c>
      <c r="F31" s="245">
        <f t="shared" si="0"/>
        <v>0</v>
      </c>
    </row>
    <row r="32" spans="1:6" x14ac:dyDescent="0.2">
      <c r="A32" s="238">
        <v>7610</v>
      </c>
      <c r="B32" s="238" t="s">
        <v>617</v>
      </c>
      <c r="C32" s="245">
        <v>0</v>
      </c>
      <c r="D32" s="245">
        <v>0</v>
      </c>
      <c r="E32" s="245">
        <v>0</v>
      </c>
      <c r="F32" s="245">
        <f t="shared" si="0"/>
        <v>0</v>
      </c>
    </row>
    <row r="33" spans="1:6" x14ac:dyDescent="0.2">
      <c r="A33" s="238">
        <v>7620</v>
      </c>
      <c r="B33" s="238" t="s">
        <v>618</v>
      </c>
      <c r="C33" s="245">
        <v>0</v>
      </c>
      <c r="D33" s="245">
        <v>0</v>
      </c>
      <c r="E33" s="245">
        <v>0</v>
      </c>
      <c r="F33" s="245">
        <f t="shared" si="0"/>
        <v>0</v>
      </c>
    </row>
    <row r="34" spans="1:6" x14ac:dyDescent="0.2">
      <c r="A34" s="238">
        <v>7630</v>
      </c>
      <c r="B34" s="238" t="s">
        <v>619</v>
      </c>
      <c r="C34" s="245">
        <v>0</v>
      </c>
      <c r="D34" s="245">
        <v>0</v>
      </c>
      <c r="E34" s="245">
        <v>0</v>
      </c>
      <c r="F34" s="245">
        <f t="shared" si="0"/>
        <v>0</v>
      </c>
    </row>
    <row r="35" spans="1:6" x14ac:dyDescent="0.2">
      <c r="A35" s="238">
        <v>7640</v>
      </c>
      <c r="B35" s="238" t="s">
        <v>620</v>
      </c>
      <c r="C35" s="245">
        <v>0</v>
      </c>
      <c r="D35" s="245">
        <v>0</v>
      </c>
      <c r="E35" s="245">
        <v>0</v>
      </c>
      <c r="F35" s="245">
        <f t="shared" si="0"/>
        <v>0</v>
      </c>
    </row>
    <row r="36" spans="1:6" x14ac:dyDescent="0.2">
      <c r="C36" s="245"/>
      <c r="D36" s="245"/>
      <c r="E36" s="245"/>
      <c r="F36" s="245"/>
    </row>
    <row r="37" spans="1:6" s="244" customFormat="1" x14ac:dyDescent="0.2">
      <c r="A37" s="243">
        <v>8000</v>
      </c>
      <c r="B37" s="244" t="s">
        <v>621</v>
      </c>
    </row>
    <row r="38" spans="1:6" x14ac:dyDescent="0.2">
      <c r="C38" s="245"/>
      <c r="D38" s="245"/>
      <c r="E38" s="245"/>
      <c r="F38" s="245"/>
    </row>
    <row r="39" spans="1:6" x14ac:dyDescent="0.2">
      <c r="B39" s="520" t="s">
        <v>622</v>
      </c>
      <c r="C39" s="520"/>
      <c r="D39" s="245"/>
      <c r="E39" s="245"/>
      <c r="F39" s="245"/>
    </row>
    <row r="40" spans="1:6" x14ac:dyDescent="0.2">
      <c r="B40" s="246" t="s">
        <v>100</v>
      </c>
      <c r="C40" s="247">
        <f>H1</f>
        <v>2025</v>
      </c>
      <c r="D40" s="245"/>
      <c r="E40" s="245"/>
      <c r="F40" s="245"/>
    </row>
    <row r="41" spans="1:6" x14ac:dyDescent="0.2">
      <c r="A41" s="238">
        <v>8110</v>
      </c>
      <c r="B41" s="248" t="s">
        <v>623</v>
      </c>
      <c r="C41" s="320">
        <v>1110168831.4100001</v>
      </c>
      <c r="D41" s="245"/>
      <c r="E41" s="245"/>
      <c r="F41" s="245"/>
    </row>
    <row r="42" spans="1:6" x14ac:dyDescent="0.2">
      <c r="A42" s="238">
        <v>8120</v>
      </c>
      <c r="B42" s="248" t="s">
        <v>624</v>
      </c>
      <c r="C42" s="320">
        <v>-231080962.34</v>
      </c>
      <c r="D42" s="245"/>
      <c r="E42" s="245"/>
      <c r="F42" s="245"/>
    </row>
    <row r="43" spans="1:6" x14ac:dyDescent="0.2">
      <c r="A43" s="238">
        <v>8130</v>
      </c>
      <c r="B43" s="248" t="s">
        <v>625</v>
      </c>
      <c r="C43" s="320">
        <v>22466910.84</v>
      </c>
      <c r="D43" s="245"/>
      <c r="E43" s="245"/>
      <c r="F43" s="245"/>
    </row>
    <row r="44" spans="1:6" x14ac:dyDescent="0.2">
      <c r="A44" s="238">
        <v>8140</v>
      </c>
      <c r="B44" s="248" t="s">
        <v>626</v>
      </c>
      <c r="C44" s="320">
        <v>-34380272.799999997</v>
      </c>
      <c r="D44" s="245"/>
      <c r="E44" s="245"/>
      <c r="F44" s="245"/>
    </row>
    <row r="45" spans="1:6" x14ac:dyDescent="0.2">
      <c r="A45" s="238">
        <v>8150</v>
      </c>
      <c r="B45" s="248" t="s">
        <v>627</v>
      </c>
      <c r="C45" s="320">
        <v>-867174507.11000001</v>
      </c>
      <c r="D45" s="245"/>
      <c r="E45" s="245"/>
      <c r="F45" s="245"/>
    </row>
    <row r="46" spans="1:6" x14ac:dyDescent="0.2">
      <c r="B46" s="249"/>
      <c r="C46" s="250"/>
      <c r="D46" s="245"/>
      <c r="E46" s="245"/>
      <c r="F46" s="245"/>
    </row>
    <row r="47" spans="1:6" x14ac:dyDescent="0.2">
      <c r="B47" s="251"/>
      <c r="C47" s="252"/>
      <c r="D47" s="245"/>
      <c r="E47" s="245"/>
      <c r="F47" s="245"/>
    </row>
    <row r="48" spans="1:6" x14ac:dyDescent="0.2">
      <c r="B48" s="520" t="s">
        <v>628</v>
      </c>
      <c r="C48" s="520"/>
    </row>
    <row r="49" spans="1:3" x14ac:dyDescent="0.2">
      <c r="B49" s="253" t="s">
        <v>100</v>
      </c>
      <c r="C49" s="247">
        <f>H1</f>
        <v>2025</v>
      </c>
    </row>
    <row r="50" spans="1:3" x14ac:dyDescent="0.2">
      <c r="A50" s="238">
        <v>8210</v>
      </c>
      <c r="B50" s="248" t="s">
        <v>629</v>
      </c>
      <c r="C50" s="321">
        <v>-1110168831.4100001</v>
      </c>
    </row>
    <row r="51" spans="1:3" x14ac:dyDescent="0.2">
      <c r="A51" s="238">
        <v>8220</v>
      </c>
      <c r="B51" s="248" t="s">
        <v>630</v>
      </c>
      <c r="C51" s="321">
        <v>306590960.43000001</v>
      </c>
    </row>
    <row r="52" spans="1:3" x14ac:dyDescent="0.2">
      <c r="A52" s="238">
        <v>8230</v>
      </c>
      <c r="B52" s="248" t="s">
        <v>631</v>
      </c>
      <c r="C52" s="321">
        <v>-241842338.38999999</v>
      </c>
    </row>
    <row r="53" spans="1:3" x14ac:dyDescent="0.2">
      <c r="A53" s="238">
        <v>8240</v>
      </c>
      <c r="B53" s="248" t="s">
        <v>632</v>
      </c>
      <c r="C53" s="321">
        <v>343068579.99000001</v>
      </c>
    </row>
    <row r="54" spans="1:3" x14ac:dyDescent="0.2">
      <c r="A54" s="238">
        <v>8250</v>
      </c>
      <c r="B54" s="248" t="s">
        <v>633</v>
      </c>
      <c r="C54" s="321">
        <v>0</v>
      </c>
    </row>
    <row r="55" spans="1:3" x14ac:dyDescent="0.2">
      <c r="A55" s="238">
        <v>8260</v>
      </c>
      <c r="B55" s="248" t="s">
        <v>634</v>
      </c>
      <c r="C55" s="321">
        <v>68487.16</v>
      </c>
    </row>
    <row r="56" spans="1:3" x14ac:dyDescent="0.2">
      <c r="A56" s="238">
        <v>8270</v>
      </c>
      <c r="B56" s="248" t="s">
        <v>635</v>
      </c>
      <c r="C56" s="321">
        <v>702283142.22000003</v>
      </c>
    </row>
    <row r="58" spans="1:3" x14ac:dyDescent="0.2">
      <c r="B58" s="254"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31496062992125984" right="0.5118110236220472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7"/>
  <sheetViews>
    <sheetView zoomScaleNormal="100" workbookViewId="0">
      <selection activeCell="A7" sqref="A7:XFD117"/>
    </sheetView>
  </sheetViews>
  <sheetFormatPr baseColWidth="10" defaultColWidth="11.42578125" defaultRowHeight="11.25" x14ac:dyDescent="0.2"/>
  <cols>
    <col min="1" max="1" width="13.28515625" style="3" customWidth="1"/>
    <col min="2" max="2" width="32" style="3" customWidth="1"/>
    <col min="3" max="3" width="10.5703125" style="3" customWidth="1"/>
    <col min="4" max="4" width="13.140625" style="66" customWidth="1"/>
    <col min="5" max="5" width="10.5703125" style="3" customWidth="1"/>
    <col min="6" max="6" width="14.140625" style="66" customWidth="1"/>
    <col min="7" max="7" width="10.85546875" style="66" customWidth="1"/>
    <col min="8" max="8" width="10.5703125" style="3" customWidth="1"/>
    <col min="9" max="9" width="14.7109375" style="69" customWidth="1"/>
    <col min="10" max="10" width="10.5703125" style="3" customWidth="1"/>
    <col min="11" max="11" width="13.7109375" style="69" customWidth="1"/>
    <col min="12" max="12" width="12.42578125" style="66" customWidth="1"/>
    <col min="13" max="13" width="0.28515625" style="3" customWidth="1"/>
    <col min="14" max="16384" width="11.42578125" style="3"/>
  </cols>
  <sheetData>
    <row r="1" spans="1:13" x14ac:dyDescent="0.2">
      <c r="A1" s="439" t="s">
        <v>669</v>
      </c>
      <c r="B1" s="439"/>
      <c r="C1" s="439"/>
      <c r="D1" s="439"/>
      <c r="E1" s="439"/>
      <c r="F1" s="439"/>
      <c r="G1" s="439"/>
      <c r="H1" s="439"/>
      <c r="I1" s="439"/>
      <c r="J1" s="439"/>
      <c r="K1" s="1" t="s">
        <v>0</v>
      </c>
      <c r="L1" s="2">
        <v>2025</v>
      </c>
    </row>
    <row r="2" spans="1:13" x14ac:dyDescent="0.2">
      <c r="A2" s="439" t="s">
        <v>1</v>
      </c>
      <c r="B2" s="439"/>
      <c r="C2" s="439"/>
      <c r="D2" s="439"/>
      <c r="E2" s="439"/>
      <c r="F2" s="439"/>
      <c r="G2" s="439"/>
      <c r="H2" s="439"/>
      <c r="I2" s="439"/>
      <c r="J2" s="439"/>
      <c r="K2" s="1" t="s">
        <v>2</v>
      </c>
      <c r="L2" s="2" t="s">
        <v>3</v>
      </c>
    </row>
    <row r="3" spans="1:13" x14ac:dyDescent="0.2">
      <c r="A3" s="439" t="s">
        <v>670</v>
      </c>
      <c r="B3" s="439"/>
      <c r="C3" s="439"/>
      <c r="D3" s="439"/>
      <c r="E3" s="439"/>
      <c r="F3" s="439"/>
      <c r="G3" s="439"/>
      <c r="H3" s="439"/>
      <c r="I3" s="439"/>
      <c r="J3" s="439"/>
      <c r="K3" s="1" t="s">
        <v>4</v>
      </c>
      <c r="L3" s="2">
        <v>3</v>
      </c>
    </row>
    <row r="4" spans="1:13" ht="12" thickBot="1" x14ac:dyDescent="0.25"/>
    <row r="5" spans="1:13" ht="15.75" customHeight="1" thickBot="1" x14ac:dyDescent="0.25">
      <c r="A5" s="440" t="s">
        <v>5</v>
      </c>
      <c r="B5" s="448" t="s">
        <v>270</v>
      </c>
      <c r="C5" s="444">
        <v>2022</v>
      </c>
      <c r="D5" s="445"/>
      <c r="E5" s="445"/>
      <c r="F5" s="70"/>
      <c r="G5" s="446" t="s">
        <v>285</v>
      </c>
      <c r="H5" s="444">
        <v>2021</v>
      </c>
      <c r="I5" s="445"/>
      <c r="J5" s="445"/>
      <c r="K5" s="71"/>
      <c r="L5" s="446" t="s">
        <v>285</v>
      </c>
      <c r="M5" s="442" t="s">
        <v>270</v>
      </c>
    </row>
    <row r="6" spans="1:13" ht="12" thickBot="1" x14ac:dyDescent="0.25">
      <c r="A6" s="441"/>
      <c r="B6" s="449"/>
      <c r="C6" s="81" t="s">
        <v>271</v>
      </c>
      <c r="D6" s="82" t="s">
        <v>284</v>
      </c>
      <c r="E6" s="82" t="s">
        <v>271</v>
      </c>
      <c r="F6" s="82" t="s">
        <v>284</v>
      </c>
      <c r="G6" s="447"/>
      <c r="H6" s="81" t="s">
        <v>271</v>
      </c>
      <c r="I6" s="82" t="s">
        <v>284</v>
      </c>
      <c r="J6" s="82" t="s">
        <v>271</v>
      </c>
      <c r="K6" s="82" t="s">
        <v>284</v>
      </c>
      <c r="L6" s="447"/>
      <c r="M6" s="443"/>
    </row>
    <row r="7" spans="1:13" ht="10.5" customHeight="1" thickBot="1" x14ac:dyDescent="0.25">
      <c r="A7" s="80" t="s">
        <v>9</v>
      </c>
      <c r="B7" s="113" t="s">
        <v>203</v>
      </c>
      <c r="C7" s="339" t="s">
        <v>283</v>
      </c>
      <c r="D7" s="340">
        <f>IF(ACT!B66&gt;0,ACT!B66,ACT!B66*-1)</f>
        <v>274601602.88</v>
      </c>
      <c r="E7" s="341" t="s">
        <v>272</v>
      </c>
      <c r="F7" s="342">
        <f>IF(ESF!E36&gt;0,ESF!E36,ESF!E36*-1)</f>
        <v>274601602.88</v>
      </c>
      <c r="G7" s="343">
        <f>ROUND(D7-F7,2)</f>
        <v>0</v>
      </c>
      <c r="H7" s="344" t="s">
        <v>282</v>
      </c>
      <c r="I7" s="345">
        <f>IF(ACT!C66&gt;0,ACT!C66,ACT!C66*-1)</f>
        <v>214797048.48000002</v>
      </c>
      <c r="J7" s="346" t="s">
        <v>272</v>
      </c>
      <c r="K7" s="347">
        <f>IF(ESF!F36&gt;0,ESF!F36,ESF!F36*-1)</f>
        <v>214797048.47999999</v>
      </c>
      <c r="L7" s="348">
        <f>ROUND(I7-K7,2)</f>
        <v>0</v>
      </c>
      <c r="M7" s="84" t="s">
        <v>203</v>
      </c>
    </row>
    <row r="8" spans="1:13" ht="10.5" customHeight="1" thickBot="1" x14ac:dyDescent="0.25">
      <c r="A8" s="72" t="s">
        <v>12</v>
      </c>
      <c r="B8" s="119" t="s">
        <v>203</v>
      </c>
      <c r="C8" s="349" t="s">
        <v>283</v>
      </c>
      <c r="D8" s="342">
        <f>IF(ACT!B66&gt;0,ACT!B66,ACT!B66*-1)</f>
        <v>274601602.88</v>
      </c>
      <c r="E8" s="350" t="s">
        <v>286</v>
      </c>
      <c r="F8" s="351">
        <f>IF(VHP!D28&gt;0,VHP!D28,VHP!D28*-1)</f>
        <v>274601602.88</v>
      </c>
      <c r="G8" s="352">
        <f>ROUND(D8-F8,2)</f>
        <v>0</v>
      </c>
      <c r="H8" s="459"/>
      <c r="I8" s="460"/>
      <c r="J8" s="460"/>
      <c r="K8" s="460"/>
      <c r="L8" s="461"/>
      <c r="M8" s="85" t="s">
        <v>203</v>
      </c>
    </row>
    <row r="9" spans="1:13" ht="10.5" customHeight="1" thickBot="1" x14ac:dyDescent="0.25">
      <c r="A9" s="72" t="s">
        <v>15</v>
      </c>
      <c r="B9" s="119" t="s">
        <v>203</v>
      </c>
      <c r="C9" s="450"/>
      <c r="D9" s="451"/>
      <c r="E9" s="451"/>
      <c r="F9" s="353"/>
      <c r="G9" s="354"/>
      <c r="H9" s="355" t="s">
        <v>282</v>
      </c>
      <c r="I9" s="356">
        <f>IF(ACT!C66&gt;0,ACT!C66,ACT!C66*-1)</f>
        <v>214797048.48000002</v>
      </c>
      <c r="J9" s="357" t="s">
        <v>286</v>
      </c>
      <c r="K9" s="356">
        <f>IF(VHP!D10&gt;0,VHP!D10,VHP!D10*-1)</f>
        <v>214797048.47999999</v>
      </c>
      <c r="L9" s="358">
        <f>ROUND(I9-K9,2)</f>
        <v>0</v>
      </c>
      <c r="M9" s="85" t="s">
        <v>203</v>
      </c>
    </row>
    <row r="10" spans="1:13" ht="10.5" customHeight="1" thickBot="1" x14ac:dyDescent="0.25">
      <c r="A10" s="72" t="s">
        <v>17</v>
      </c>
      <c r="B10" s="119" t="s">
        <v>203</v>
      </c>
      <c r="C10" s="359"/>
      <c r="D10" s="360"/>
      <c r="E10" s="361" t="s">
        <v>286</v>
      </c>
      <c r="F10" s="351">
        <f>IF(VHP!D29&gt;0,VHP!D29,VHP!D29*-1)</f>
        <v>214797048.47999999</v>
      </c>
      <c r="G10" s="362"/>
      <c r="H10" s="355" t="s">
        <v>282</v>
      </c>
      <c r="I10" s="345">
        <f>IF(ACT!C66&gt;0,ACT!C66,ACT!C66*-1)</f>
        <v>214797048.48000002</v>
      </c>
      <c r="J10" s="363"/>
      <c r="K10" s="364"/>
      <c r="L10" s="358">
        <f>ROUND(F10-I10,2)</f>
        <v>0</v>
      </c>
      <c r="M10" s="85" t="s">
        <v>203</v>
      </c>
    </row>
    <row r="11" spans="1:13" ht="10.5" customHeight="1" thickBot="1" x14ac:dyDescent="0.25">
      <c r="A11" s="72" t="s">
        <v>19</v>
      </c>
      <c r="B11" s="119" t="s">
        <v>203</v>
      </c>
      <c r="C11" s="355" t="s">
        <v>272</v>
      </c>
      <c r="D11" s="365">
        <f>IF(ESF!E36&gt;0,ESF!E36,ESF!E36*-1)</f>
        <v>274601602.88</v>
      </c>
      <c r="E11" s="366" t="s">
        <v>282</v>
      </c>
      <c r="F11" s="367">
        <f>IF(ACT!B66&gt;0,ACT!B66,ACT!B66*-1)</f>
        <v>274601602.88</v>
      </c>
      <c r="G11" s="368">
        <f t="shared" ref="G11:G28" si="0">ROUND(D11-F11,2)</f>
        <v>0</v>
      </c>
      <c r="H11" s="355" t="s">
        <v>272</v>
      </c>
      <c r="I11" s="369">
        <f>IF(ESF!F36&gt;0,ESF!F36,ESF!F36*-1)</f>
        <v>214797048.47999999</v>
      </c>
      <c r="J11" s="357" t="s">
        <v>282</v>
      </c>
      <c r="K11" s="356">
        <f>IF(ACT!C66&gt;0,ACT!C66,ACT!C66*-1)</f>
        <v>214797048.48000002</v>
      </c>
      <c r="L11" s="358">
        <f>ROUND(I11-K11,2)</f>
        <v>0</v>
      </c>
      <c r="M11" s="85" t="s">
        <v>203</v>
      </c>
    </row>
    <row r="12" spans="1:13" ht="10.5" customHeight="1" x14ac:dyDescent="0.2">
      <c r="A12" s="73" t="s">
        <v>22</v>
      </c>
      <c r="B12" s="121" t="s">
        <v>160</v>
      </c>
      <c r="C12" s="370" t="s">
        <v>272</v>
      </c>
      <c r="D12" s="371">
        <f>IF(ESF!B5&gt;0,ESF!B5,ESF!B5*-1)</f>
        <v>412090960.94999999</v>
      </c>
      <c r="E12" s="372" t="s">
        <v>273</v>
      </c>
      <c r="F12" s="373">
        <f>IF(EAA!E5&gt;0,EAA!E5,EAA!E5*-1)</f>
        <v>412090960.94999981</v>
      </c>
      <c r="G12" s="374">
        <f t="shared" si="0"/>
        <v>0</v>
      </c>
      <c r="H12" s="375" t="s">
        <v>272</v>
      </c>
      <c r="I12" s="376">
        <f>IF(ESF!C5&gt;0,ESF!C5,ESF!C5*-1)</f>
        <v>249107081.03999999</v>
      </c>
      <c r="J12" s="377" t="s">
        <v>273</v>
      </c>
      <c r="K12" s="378">
        <f>IF(EAA!B5&gt;0,EAA!B5,EAA!B5*-1)</f>
        <v>249107081.03999999</v>
      </c>
      <c r="L12" s="379">
        <f t="shared" ref="L12:L43" si="1">ROUND(I12-K12,2)</f>
        <v>0</v>
      </c>
      <c r="M12" s="86" t="s">
        <v>160</v>
      </c>
    </row>
    <row r="13" spans="1:13" ht="10.5" customHeight="1" x14ac:dyDescent="0.2">
      <c r="A13" s="74"/>
      <c r="B13" s="112" t="s">
        <v>162</v>
      </c>
      <c r="C13" s="380" t="s">
        <v>272</v>
      </c>
      <c r="D13" s="381">
        <f>IF(ESF!B6&gt;0,ESF!B6,ESF!B6*-1)</f>
        <v>43469980.460000001</v>
      </c>
      <c r="E13" s="382" t="s">
        <v>273</v>
      </c>
      <c r="F13" s="383">
        <f>IF(EAA!E6&gt;0,EAA!E6,EAA!E6*-1)</f>
        <v>43469980.460000038</v>
      </c>
      <c r="G13" s="384">
        <f t="shared" si="0"/>
        <v>0</v>
      </c>
      <c r="H13" s="385" t="s">
        <v>272</v>
      </c>
      <c r="I13" s="386">
        <f>IF(ESF!C6&gt;0,ESF!C6,ESF!C6*-1)</f>
        <v>13867939.210000001</v>
      </c>
      <c r="J13" s="361" t="s">
        <v>273</v>
      </c>
      <c r="K13" s="386">
        <f>IF(EAA!B6&gt;0,EAA!B6,EAA!B6*-1)</f>
        <v>13867939.210000001</v>
      </c>
      <c r="L13" s="387">
        <f t="shared" si="1"/>
        <v>0</v>
      </c>
      <c r="M13" s="87" t="s">
        <v>162</v>
      </c>
    </row>
    <row r="14" spans="1:13" ht="10.5" customHeight="1" x14ac:dyDescent="0.2">
      <c r="A14" s="74"/>
      <c r="B14" s="112" t="s">
        <v>164</v>
      </c>
      <c r="C14" s="380" t="s">
        <v>272</v>
      </c>
      <c r="D14" s="381">
        <f>IF(ESF!B7&gt;0,ESF!B7,ESF!B7*-1)</f>
        <v>38964072.710000001</v>
      </c>
      <c r="E14" s="382" t="s">
        <v>273</v>
      </c>
      <c r="F14" s="383">
        <f>IF(EAA!E7&gt;0,EAA!E7,EAA!E7*-1)</f>
        <v>38964072.709999986</v>
      </c>
      <c r="G14" s="384">
        <f t="shared" si="0"/>
        <v>0</v>
      </c>
      <c r="H14" s="385" t="s">
        <v>272</v>
      </c>
      <c r="I14" s="386">
        <f>IF(ESF!C7&gt;0,ESF!C7,ESF!C7*-1)</f>
        <v>40912150.509999998</v>
      </c>
      <c r="J14" s="361" t="s">
        <v>273</v>
      </c>
      <c r="K14" s="386">
        <f>IF(EAA!B7&gt;0,EAA!B7,EAA!B7*-1)</f>
        <v>40912150.509999998</v>
      </c>
      <c r="L14" s="387">
        <f t="shared" si="1"/>
        <v>0</v>
      </c>
      <c r="M14" s="87" t="s">
        <v>164</v>
      </c>
    </row>
    <row r="15" spans="1:13" ht="10.5" customHeight="1" x14ac:dyDescent="0.2">
      <c r="A15" s="74"/>
      <c r="B15" s="112" t="s">
        <v>166</v>
      </c>
      <c r="C15" s="380" t="s">
        <v>272</v>
      </c>
      <c r="D15" s="381">
        <f>IF(ESF!B8&gt;0,ESF!B8,ESF!B8*-1)</f>
        <v>0</v>
      </c>
      <c r="E15" s="382" t="s">
        <v>273</v>
      </c>
      <c r="F15" s="383">
        <f>IF(EAA!E8&gt;0,EAA!E8,EAA!E8*-1)</f>
        <v>0</v>
      </c>
      <c r="G15" s="384">
        <f t="shared" si="0"/>
        <v>0</v>
      </c>
      <c r="H15" s="385" t="s">
        <v>272</v>
      </c>
      <c r="I15" s="386">
        <f>IF(ESF!C8&gt;0,ESF!C8,ESF!C8*-1)</f>
        <v>0</v>
      </c>
      <c r="J15" s="361" t="s">
        <v>273</v>
      </c>
      <c r="K15" s="386">
        <f>IF(EAA!B8&gt;0,EAA!B8,EAA!B8*-1)</f>
        <v>0</v>
      </c>
      <c r="L15" s="387">
        <f t="shared" si="1"/>
        <v>0</v>
      </c>
      <c r="M15" s="87" t="s">
        <v>166</v>
      </c>
    </row>
    <row r="16" spans="1:13" ht="10.5" customHeight="1" x14ac:dyDescent="0.2">
      <c r="A16" s="74"/>
      <c r="B16" s="112" t="s">
        <v>168</v>
      </c>
      <c r="C16" s="380" t="s">
        <v>272</v>
      </c>
      <c r="D16" s="381">
        <f>IF(ESF!B9&gt;0,ESF!B9,ESF!B9*-1)</f>
        <v>0</v>
      </c>
      <c r="E16" s="382" t="s">
        <v>273</v>
      </c>
      <c r="F16" s="383">
        <f>IF(EAA!E9&gt;0,EAA!E9,EAA!E9*-1)</f>
        <v>0</v>
      </c>
      <c r="G16" s="384">
        <f t="shared" si="0"/>
        <v>0</v>
      </c>
      <c r="H16" s="385" t="s">
        <v>272</v>
      </c>
      <c r="I16" s="386">
        <f>IF(ESF!C9&gt;0,ESF!C9,ESF!C9*-1)</f>
        <v>0</v>
      </c>
      <c r="J16" s="361" t="s">
        <v>273</v>
      </c>
      <c r="K16" s="386">
        <f>IF(EAA!B9&gt;0,EAA!B9,EAA!B9*-1)</f>
        <v>0</v>
      </c>
      <c r="L16" s="387">
        <f t="shared" si="1"/>
        <v>0</v>
      </c>
      <c r="M16" s="87" t="s">
        <v>168</v>
      </c>
    </row>
    <row r="17" spans="1:13" ht="10.5" customHeight="1" x14ac:dyDescent="0.2">
      <c r="A17" s="74"/>
      <c r="B17" s="112" t="s">
        <v>170</v>
      </c>
      <c r="C17" s="380" t="s">
        <v>272</v>
      </c>
      <c r="D17" s="381">
        <f>IF(ESF!B10&gt;0,ESF!B10,ESF!B10*-1)</f>
        <v>0</v>
      </c>
      <c r="E17" s="382" t="s">
        <v>273</v>
      </c>
      <c r="F17" s="383">
        <f>IF(EAA!E10&gt;0,EAA!E10,EAA!E10*-1)</f>
        <v>0</v>
      </c>
      <c r="G17" s="384">
        <f t="shared" si="0"/>
        <v>0</v>
      </c>
      <c r="H17" s="385" t="s">
        <v>272</v>
      </c>
      <c r="I17" s="386">
        <f>IF(ESF!C10&gt;0,ESF!C10,ESF!C10*-1)</f>
        <v>0</v>
      </c>
      <c r="J17" s="361" t="s">
        <v>273</v>
      </c>
      <c r="K17" s="386">
        <f>IF(EAA!B10&gt;0,EAA!B10,EAA!B10*-1)</f>
        <v>0</v>
      </c>
      <c r="L17" s="387">
        <f t="shared" si="1"/>
        <v>0</v>
      </c>
      <c r="M17" s="87" t="s">
        <v>170</v>
      </c>
    </row>
    <row r="18" spans="1:13" ht="10.5" customHeight="1" x14ac:dyDescent="0.2">
      <c r="A18" s="74"/>
      <c r="B18" s="112" t="s">
        <v>172</v>
      </c>
      <c r="C18" s="380" t="s">
        <v>272</v>
      </c>
      <c r="D18" s="381">
        <f>IF(ESF!B11&gt;0,ESF!B11,ESF!B11*-1)</f>
        <v>16980</v>
      </c>
      <c r="E18" s="382" t="s">
        <v>273</v>
      </c>
      <c r="F18" s="383">
        <f>IF(EAA!E11&gt;0,EAA!E11,EAA!E11*-1)</f>
        <v>16980</v>
      </c>
      <c r="G18" s="384">
        <f t="shared" si="0"/>
        <v>0</v>
      </c>
      <c r="H18" s="385" t="s">
        <v>272</v>
      </c>
      <c r="I18" s="386">
        <f>IF(ESF!C11&gt;0,ESF!C11,ESF!C11*-1)</f>
        <v>16980</v>
      </c>
      <c r="J18" s="361" t="s">
        <v>273</v>
      </c>
      <c r="K18" s="386">
        <f>IF(EAA!B11&gt;0,EAA!B11,EAA!B11*-1)</f>
        <v>16980</v>
      </c>
      <c r="L18" s="387">
        <f t="shared" si="1"/>
        <v>0</v>
      </c>
      <c r="M18" s="87" t="s">
        <v>172</v>
      </c>
    </row>
    <row r="19" spans="1:13" ht="10.5" customHeight="1" x14ac:dyDescent="0.2">
      <c r="A19" s="74"/>
      <c r="B19" s="112" t="s">
        <v>178</v>
      </c>
      <c r="C19" s="380" t="s">
        <v>272</v>
      </c>
      <c r="D19" s="381">
        <f>IF(ESF!B16&gt;0,ESF!B16,ESF!B16*-1)</f>
        <v>4729855.74</v>
      </c>
      <c r="E19" s="382" t="s">
        <v>273</v>
      </c>
      <c r="F19" s="383">
        <f>IF(EAA!E13&gt;0,EAA!E13,EAA!E13*-1)</f>
        <v>4729855.74</v>
      </c>
      <c r="G19" s="384">
        <f t="shared" si="0"/>
        <v>0</v>
      </c>
      <c r="H19" s="385" t="s">
        <v>272</v>
      </c>
      <c r="I19" s="386">
        <f>IF(ESF!C16&gt;0,ESF!C16,ESF!C16*-1)</f>
        <v>4729855.74</v>
      </c>
      <c r="J19" s="361" t="s">
        <v>273</v>
      </c>
      <c r="K19" s="386">
        <f>IF(EAA!B13&gt;0,EAA!B13,EAA!B13*-1)</f>
        <v>4729855.74</v>
      </c>
      <c r="L19" s="387">
        <f t="shared" si="1"/>
        <v>0</v>
      </c>
      <c r="M19" s="87" t="s">
        <v>178</v>
      </c>
    </row>
    <row r="20" spans="1:13" ht="10.5" customHeight="1" x14ac:dyDescent="0.2">
      <c r="A20" s="74"/>
      <c r="B20" s="112" t="s">
        <v>180</v>
      </c>
      <c r="C20" s="380" t="s">
        <v>272</v>
      </c>
      <c r="D20" s="381">
        <f>IF(ESF!B17&gt;0,ESF!B17,ESF!B17*-1)</f>
        <v>0</v>
      </c>
      <c r="E20" s="382" t="s">
        <v>273</v>
      </c>
      <c r="F20" s="383">
        <f>IF(EAA!E14&gt;0,EAA!E14,EAA!E14*-1)</f>
        <v>0</v>
      </c>
      <c r="G20" s="384">
        <f t="shared" si="0"/>
        <v>0</v>
      </c>
      <c r="H20" s="385" t="s">
        <v>272</v>
      </c>
      <c r="I20" s="386">
        <f>IF(ESF!C17&gt;0,ESF!C17,ESF!C17*-1)</f>
        <v>0</v>
      </c>
      <c r="J20" s="361" t="s">
        <v>273</v>
      </c>
      <c r="K20" s="386">
        <f>IF(EAA!B14&gt;0,EAA!B14,EAA!B14*-1)</f>
        <v>0</v>
      </c>
      <c r="L20" s="387">
        <f t="shared" si="1"/>
        <v>0</v>
      </c>
      <c r="M20" s="87" t="s">
        <v>180</v>
      </c>
    </row>
    <row r="21" spans="1:13" ht="10.5" customHeight="1" x14ac:dyDescent="0.2">
      <c r="A21" s="74"/>
      <c r="B21" s="112" t="s">
        <v>182</v>
      </c>
      <c r="C21" s="380" t="s">
        <v>272</v>
      </c>
      <c r="D21" s="381">
        <f>IF(ESF!B18&gt;0,ESF!B18,ESF!B18*-1)</f>
        <v>2324542515.4899998</v>
      </c>
      <c r="E21" s="382" t="s">
        <v>273</v>
      </c>
      <c r="F21" s="383">
        <f>IF(EAA!E15&gt;0,EAA!E15,EAA!E15*-1)</f>
        <v>2324542515.4899998</v>
      </c>
      <c r="G21" s="384">
        <f t="shared" si="0"/>
        <v>0</v>
      </c>
      <c r="H21" s="385" t="s">
        <v>272</v>
      </c>
      <c r="I21" s="386">
        <f>IF(ESF!C18&gt;0,ESF!C18,ESF!C18*-1)</f>
        <v>2446900046.1599998</v>
      </c>
      <c r="J21" s="361" t="s">
        <v>273</v>
      </c>
      <c r="K21" s="386">
        <f>IF(EAA!B15&gt;0,EAA!B15,EAA!B15*-1)</f>
        <v>2446900046.1599998</v>
      </c>
      <c r="L21" s="387">
        <f t="shared" si="1"/>
        <v>0</v>
      </c>
      <c r="M21" s="87" t="s">
        <v>182</v>
      </c>
    </row>
    <row r="22" spans="1:13" ht="10.5" customHeight="1" x14ac:dyDescent="0.2">
      <c r="A22" s="74"/>
      <c r="B22" s="112" t="s">
        <v>184</v>
      </c>
      <c r="C22" s="380" t="s">
        <v>272</v>
      </c>
      <c r="D22" s="381">
        <f>IF(ESF!B19&gt;0,ESF!B19,ESF!B19*-1)</f>
        <v>511824823.25</v>
      </c>
      <c r="E22" s="382" t="s">
        <v>273</v>
      </c>
      <c r="F22" s="383">
        <f>IF(EAA!E16&gt;0,EAA!E16,EAA!E16*-1)</f>
        <v>511824823.24999994</v>
      </c>
      <c r="G22" s="384">
        <f t="shared" si="0"/>
        <v>0</v>
      </c>
      <c r="H22" s="385" t="s">
        <v>272</v>
      </c>
      <c r="I22" s="386">
        <f>IF(ESF!C19&gt;0,ESF!C19,ESF!C19*-1)</f>
        <v>474753919.82999998</v>
      </c>
      <c r="J22" s="361" t="s">
        <v>273</v>
      </c>
      <c r="K22" s="386">
        <f>IF(EAA!B16&gt;0,EAA!B16,EAA!B16*-1)</f>
        <v>474753919.82999998</v>
      </c>
      <c r="L22" s="387">
        <f t="shared" si="1"/>
        <v>0</v>
      </c>
      <c r="M22" s="87" t="s">
        <v>184</v>
      </c>
    </row>
    <row r="23" spans="1:13" ht="10.5" customHeight="1" x14ac:dyDescent="0.2">
      <c r="A23" s="74"/>
      <c r="B23" s="112" t="s">
        <v>186</v>
      </c>
      <c r="C23" s="380" t="s">
        <v>272</v>
      </c>
      <c r="D23" s="381">
        <f>IF(ESF!B20&gt;0,ESF!B20,ESF!B20*-1)</f>
        <v>15235260.560000001</v>
      </c>
      <c r="E23" s="382" t="s">
        <v>273</v>
      </c>
      <c r="F23" s="383">
        <f>IF(EAA!E17&gt;0,EAA!E17,EAA!E17*-1)</f>
        <v>15235260.560000002</v>
      </c>
      <c r="G23" s="384">
        <f t="shared" si="0"/>
        <v>0</v>
      </c>
      <c r="H23" s="385" t="s">
        <v>272</v>
      </c>
      <c r="I23" s="386">
        <f>IF(ESF!C20&gt;0,ESF!C20,ESF!C20*-1)</f>
        <v>13335260.560000001</v>
      </c>
      <c r="J23" s="361" t="s">
        <v>273</v>
      </c>
      <c r="K23" s="386">
        <f>IF(EAA!B17&gt;0,EAA!B17,EAA!B17*-1)</f>
        <v>13335260.560000001</v>
      </c>
      <c r="L23" s="387">
        <f t="shared" si="1"/>
        <v>0</v>
      </c>
      <c r="M23" s="87" t="s">
        <v>186</v>
      </c>
    </row>
    <row r="24" spans="1:13" ht="10.5" customHeight="1" x14ac:dyDescent="0.2">
      <c r="A24" s="74"/>
      <c r="B24" s="112" t="s">
        <v>188</v>
      </c>
      <c r="C24" s="380" t="s">
        <v>272</v>
      </c>
      <c r="D24" s="381">
        <f>IF(ESF!B21&gt;0,ESF!B21,ESF!B21*-1)</f>
        <v>316656845.81</v>
      </c>
      <c r="E24" s="382" t="s">
        <v>273</v>
      </c>
      <c r="F24" s="383">
        <f>IF(EAA!E18&gt;0,EAA!E18,EAA!E18*-1)</f>
        <v>316656845.81</v>
      </c>
      <c r="G24" s="384">
        <f t="shared" si="0"/>
        <v>0</v>
      </c>
      <c r="H24" s="385" t="s">
        <v>272</v>
      </c>
      <c r="I24" s="386">
        <f>IF(ESF!C21&gt;0,ESF!C21,ESF!C21*-1)</f>
        <v>316656845.81</v>
      </c>
      <c r="J24" s="361" t="s">
        <v>273</v>
      </c>
      <c r="K24" s="386">
        <f>IF(EAA!B18&gt;0,EAA!B18,EAA!B18*-1)</f>
        <v>316656845.81</v>
      </c>
      <c r="L24" s="387">
        <f t="shared" si="1"/>
        <v>0</v>
      </c>
      <c r="M24" s="87" t="s">
        <v>188</v>
      </c>
    </row>
    <row r="25" spans="1:13" ht="10.5" customHeight="1" x14ac:dyDescent="0.2">
      <c r="A25" s="74"/>
      <c r="B25" s="112" t="s">
        <v>190</v>
      </c>
      <c r="C25" s="380" t="s">
        <v>272</v>
      </c>
      <c r="D25" s="381">
        <f>IF(ESF!B22&gt;0,ESF!B22,ESF!B22*-1)</f>
        <v>1232245.98</v>
      </c>
      <c r="E25" s="382" t="s">
        <v>273</v>
      </c>
      <c r="F25" s="383">
        <f>IF(EAA!E19&gt;0,EAA!E19,EAA!E19*-1)</f>
        <v>1232245.98</v>
      </c>
      <c r="G25" s="384">
        <f t="shared" si="0"/>
        <v>0</v>
      </c>
      <c r="H25" s="385" t="s">
        <v>272</v>
      </c>
      <c r="I25" s="386">
        <f>IF(ESF!C22&gt;0,ESF!C22,ESF!C22*-1)</f>
        <v>1232245.98</v>
      </c>
      <c r="J25" s="361" t="s">
        <v>273</v>
      </c>
      <c r="K25" s="386">
        <f>IF(EAA!B19&gt;0,EAA!B19,EAA!B19*-1)</f>
        <v>1232245.98</v>
      </c>
      <c r="L25" s="387">
        <f t="shared" si="1"/>
        <v>0</v>
      </c>
      <c r="M25" s="87" t="s">
        <v>190</v>
      </c>
    </row>
    <row r="26" spans="1:13" ht="10.5" customHeight="1" x14ac:dyDescent="0.2">
      <c r="A26" s="74"/>
      <c r="B26" s="112" t="s">
        <v>192</v>
      </c>
      <c r="C26" s="380" t="s">
        <v>272</v>
      </c>
      <c r="D26" s="381">
        <f>IF(ESF!B23&gt;0,ESF!B23,ESF!B23*-1)</f>
        <v>0</v>
      </c>
      <c r="E26" s="382" t="s">
        <v>273</v>
      </c>
      <c r="F26" s="383">
        <f>IF(EAA!E20&gt;0,EAA!E20,EAA!E20*-1)</f>
        <v>0</v>
      </c>
      <c r="G26" s="384">
        <f t="shared" si="0"/>
        <v>0</v>
      </c>
      <c r="H26" s="385" t="s">
        <v>272</v>
      </c>
      <c r="I26" s="386">
        <f>IF(ESF!C23&gt;0,ESF!C23,ESF!C23*-1)</f>
        <v>0</v>
      </c>
      <c r="J26" s="361" t="s">
        <v>273</v>
      </c>
      <c r="K26" s="386">
        <f>IF(EAA!B20&gt;0,EAA!B20,EAA!B20*-1)</f>
        <v>0</v>
      </c>
      <c r="L26" s="387">
        <f t="shared" si="1"/>
        <v>0</v>
      </c>
      <c r="M26" s="87" t="s">
        <v>192</v>
      </c>
    </row>
    <row r="27" spans="1:13" ht="10.5" customHeight="1" thickBot="1" x14ac:dyDescent="0.25">
      <c r="A27" s="75"/>
      <c r="B27" s="122" t="s">
        <v>193</v>
      </c>
      <c r="C27" s="388" t="s">
        <v>272</v>
      </c>
      <c r="D27" s="389">
        <f>IF(ESF!B24&gt;0,ESF!B24,ESF!B24*-1)</f>
        <v>0</v>
      </c>
      <c r="E27" s="390" t="s">
        <v>273</v>
      </c>
      <c r="F27" s="391">
        <f>IF(EAA!E21&gt;0,EAA!E21,EAA!E21*-1)</f>
        <v>0</v>
      </c>
      <c r="G27" s="392">
        <f t="shared" si="0"/>
        <v>0</v>
      </c>
      <c r="H27" s="393" t="s">
        <v>272</v>
      </c>
      <c r="I27" s="394">
        <f>IF(ESF!C24&gt;0,ESF!C24,ESF!C24*-1)</f>
        <v>0</v>
      </c>
      <c r="J27" s="395" t="s">
        <v>273</v>
      </c>
      <c r="K27" s="394">
        <f>IF(EAA!B21&gt;0,EAA!B21,EAA!B21*-1)</f>
        <v>0</v>
      </c>
      <c r="L27" s="396">
        <f t="shared" si="1"/>
        <v>0</v>
      </c>
      <c r="M27" s="88" t="s">
        <v>193</v>
      </c>
    </row>
    <row r="28" spans="1:13" ht="10.5" customHeight="1" thickBot="1" x14ac:dyDescent="0.25">
      <c r="A28" s="72" t="s">
        <v>25</v>
      </c>
      <c r="B28" s="119" t="s">
        <v>160</v>
      </c>
      <c r="C28" s="397" t="s">
        <v>272</v>
      </c>
      <c r="D28" s="398">
        <f>IF(ESF!B5&gt;0,ESF!B5,ESF!B5*-1)</f>
        <v>412090960.94999999</v>
      </c>
      <c r="E28" s="399" t="s">
        <v>274</v>
      </c>
      <c r="F28" s="365">
        <f>IF(EFE!B65&gt;0,EFE!B65,EFE!B65*-1)</f>
        <v>412090960.94999999</v>
      </c>
      <c r="G28" s="368">
        <f t="shared" si="0"/>
        <v>0</v>
      </c>
      <c r="H28" s="400"/>
      <c r="I28" s="401"/>
      <c r="J28" s="401"/>
      <c r="K28" s="401"/>
      <c r="L28" s="402"/>
      <c r="M28" s="85" t="s">
        <v>160</v>
      </c>
    </row>
    <row r="29" spans="1:13" ht="10.5" customHeight="1" thickBot="1" x14ac:dyDescent="0.25">
      <c r="A29" s="72" t="s">
        <v>28</v>
      </c>
      <c r="B29" s="119" t="s">
        <v>160</v>
      </c>
      <c r="C29" s="459"/>
      <c r="D29" s="460"/>
      <c r="E29" s="460"/>
      <c r="F29" s="403"/>
      <c r="G29" s="404"/>
      <c r="H29" s="355" t="s">
        <v>272</v>
      </c>
      <c r="I29" s="356">
        <f>IF(ESF!C5&gt;0,ESF!C5,ESF!C5*-1)</f>
        <v>249107081.03999999</v>
      </c>
      <c r="J29" s="357" t="s">
        <v>274</v>
      </c>
      <c r="K29" s="356">
        <f>IF(EFE!B63&gt;0,EFE!B63,EFE!B63*-1)</f>
        <v>249107081.03999999</v>
      </c>
      <c r="L29" s="358">
        <f t="shared" si="1"/>
        <v>0</v>
      </c>
      <c r="M29" s="85" t="s">
        <v>160</v>
      </c>
    </row>
    <row r="30" spans="1:13" ht="10.5" customHeight="1" thickBot="1" x14ac:dyDescent="0.25">
      <c r="A30" s="72" t="s">
        <v>30</v>
      </c>
      <c r="B30" s="119" t="s">
        <v>275</v>
      </c>
      <c r="C30" s="397" t="s">
        <v>272</v>
      </c>
      <c r="D30" s="365">
        <f>IF(ESF!B28&gt;0,ESF!B28,ESF!B28*-1)</f>
        <v>3035415889.3299994</v>
      </c>
      <c r="E30" s="357" t="s">
        <v>272</v>
      </c>
      <c r="F30" s="365">
        <f>IF(ESF!E48&gt;0,ESF!E48,ESF!E48*-1)</f>
        <v>3035415889.3300004</v>
      </c>
      <c r="G30" s="368">
        <f>ROUND(D30-F30,2)</f>
        <v>0</v>
      </c>
      <c r="H30" s="355" t="s">
        <v>272</v>
      </c>
      <c r="I30" s="356">
        <f>IF(ESF!C28&gt;0,ESF!C28,ESF!C28*-1)</f>
        <v>2928164673.2199993</v>
      </c>
      <c r="J30" s="357" t="s">
        <v>272</v>
      </c>
      <c r="K30" s="356">
        <f>IF(ESF!F48&gt;0,ESF!F48,ESF!F48*-1)</f>
        <v>2928164673.2199998</v>
      </c>
      <c r="L30" s="358">
        <f t="shared" si="1"/>
        <v>0</v>
      </c>
      <c r="M30" s="85" t="s">
        <v>275</v>
      </c>
    </row>
    <row r="31" spans="1:13" ht="10.5" customHeight="1" thickBot="1" x14ac:dyDescent="0.25">
      <c r="A31" s="72" t="s">
        <v>33</v>
      </c>
      <c r="B31" s="119" t="s">
        <v>276</v>
      </c>
      <c r="C31" s="397" t="s">
        <v>272</v>
      </c>
      <c r="D31" s="365">
        <f>IF(ESF!E26&gt;0,ESF!E26,ESF!E26*-1)</f>
        <v>103602455.57000001</v>
      </c>
      <c r="E31" s="357" t="s">
        <v>287</v>
      </c>
      <c r="F31" s="365">
        <f>IF(ADP!E34&gt;0,ADP!E34,ADP!E34*-1)</f>
        <v>103602455.56999999</v>
      </c>
      <c r="G31" s="368">
        <f>ROUND(D31-F31,2)</f>
        <v>0</v>
      </c>
      <c r="H31" s="355" t="s">
        <v>272</v>
      </c>
      <c r="I31" s="356">
        <f>IF(ESF!F26&gt;0,ESF!F26,ESF!F26*-1)</f>
        <v>131164127.61000001</v>
      </c>
      <c r="J31" s="357" t="s">
        <v>287</v>
      </c>
      <c r="K31" s="356">
        <f>IF(ADP!D34&gt;0,ADP!D34,ADP!D34*-1)</f>
        <v>131164127.61</v>
      </c>
      <c r="L31" s="358">
        <f t="shared" si="1"/>
        <v>0</v>
      </c>
      <c r="M31" s="85" t="s">
        <v>276</v>
      </c>
    </row>
    <row r="32" spans="1:13" ht="10.5" customHeight="1" x14ac:dyDescent="0.2">
      <c r="A32" s="73" t="s">
        <v>36</v>
      </c>
      <c r="B32" s="123" t="s">
        <v>199</v>
      </c>
      <c r="C32" s="450"/>
      <c r="D32" s="451"/>
      <c r="E32" s="451"/>
      <c r="F32" s="451"/>
      <c r="G32" s="452"/>
      <c r="H32" s="375" t="s">
        <v>272</v>
      </c>
      <c r="I32" s="405">
        <f>IF(ESF!F30&gt;0,ESF!F30,ESF!F30*-1)</f>
        <v>479763120.51999998</v>
      </c>
      <c r="J32" s="377" t="s">
        <v>286</v>
      </c>
      <c r="K32" s="405">
        <f>IF(VHP!B4&gt;0,VHP!B4,VHP!B4*-1)</f>
        <v>479763120.51999998</v>
      </c>
      <c r="L32" s="379">
        <f t="shared" si="1"/>
        <v>0</v>
      </c>
      <c r="M32" s="89" t="s">
        <v>199</v>
      </c>
    </row>
    <row r="33" spans="1:13" ht="10.5" customHeight="1" thickBot="1" x14ac:dyDescent="0.25">
      <c r="A33" s="75"/>
      <c r="B33" s="124" t="s">
        <v>199</v>
      </c>
      <c r="C33" s="453"/>
      <c r="D33" s="454"/>
      <c r="E33" s="454"/>
      <c r="F33" s="454"/>
      <c r="G33" s="455"/>
      <c r="H33" s="406" t="s">
        <v>272</v>
      </c>
      <c r="I33" s="394">
        <f>IF(ESF!F30&gt;0,ESF!F30,ESF!F30*-1)</f>
        <v>479763120.51999998</v>
      </c>
      <c r="J33" s="395" t="s">
        <v>286</v>
      </c>
      <c r="K33" s="394">
        <f>IF(VHP!F4&gt;0,VHP!F4,VHP!F4*-1)</f>
        <v>479763120.51999998</v>
      </c>
      <c r="L33" s="396">
        <f t="shared" si="1"/>
        <v>0</v>
      </c>
      <c r="M33" s="90" t="s">
        <v>199</v>
      </c>
    </row>
    <row r="34" spans="1:13" ht="10.5" customHeight="1" thickBot="1" x14ac:dyDescent="0.25">
      <c r="A34" s="72" t="s">
        <v>39</v>
      </c>
      <c r="B34" s="125" t="s">
        <v>202</v>
      </c>
      <c r="C34" s="453"/>
      <c r="D34" s="454"/>
      <c r="E34" s="454"/>
      <c r="F34" s="454"/>
      <c r="G34" s="455"/>
      <c r="H34" s="355" t="s">
        <v>272</v>
      </c>
      <c r="I34" s="356">
        <f>IF(ESF!F35&gt;0,ESF!F35,ESF!F35*-1)</f>
        <v>2317237425.0899997</v>
      </c>
      <c r="J34" s="357" t="s">
        <v>286</v>
      </c>
      <c r="K34" s="356">
        <f>IF(VHP!F9&gt;0,VHP!F9,VHP!F9*-1)</f>
        <v>2317237425.0899997</v>
      </c>
      <c r="L34" s="358">
        <f t="shared" si="1"/>
        <v>0</v>
      </c>
      <c r="M34" s="91" t="s">
        <v>202</v>
      </c>
    </row>
    <row r="35" spans="1:13" ht="10.5" customHeight="1" x14ac:dyDescent="0.2">
      <c r="A35" s="73" t="s">
        <v>41</v>
      </c>
      <c r="B35" s="126" t="s">
        <v>208</v>
      </c>
      <c r="C35" s="453"/>
      <c r="D35" s="454"/>
      <c r="E35" s="454"/>
      <c r="F35" s="454"/>
      <c r="G35" s="455"/>
      <c r="H35" s="375" t="s">
        <v>272</v>
      </c>
      <c r="I35" s="405">
        <f>IF(ESF!F42&gt;0,ESF!F42,ESF!F42*-1)</f>
        <v>0</v>
      </c>
      <c r="J35" s="377" t="s">
        <v>286</v>
      </c>
      <c r="K35" s="405">
        <f>IF(VHP!E16&gt;0,VHP!E16,VHP!E16*-1)</f>
        <v>0</v>
      </c>
      <c r="L35" s="379">
        <f t="shared" si="1"/>
        <v>0</v>
      </c>
      <c r="M35" s="92" t="s">
        <v>208</v>
      </c>
    </row>
    <row r="36" spans="1:13" ht="10.5" customHeight="1" thickBot="1" x14ac:dyDescent="0.25">
      <c r="A36" s="75"/>
      <c r="B36" s="127" t="s">
        <v>208</v>
      </c>
      <c r="C36" s="456"/>
      <c r="D36" s="457"/>
      <c r="E36" s="457"/>
      <c r="F36" s="457"/>
      <c r="G36" s="458"/>
      <c r="H36" s="406" t="s">
        <v>272</v>
      </c>
      <c r="I36" s="394">
        <f>IF(ESF!F42&gt;0,ESF!F42,ESF!F42*-1)</f>
        <v>0</v>
      </c>
      <c r="J36" s="395" t="s">
        <v>286</v>
      </c>
      <c r="K36" s="394">
        <f>IF(VHP!F16&gt;0,VHP!F16,VHP!F16*-1)</f>
        <v>0</v>
      </c>
      <c r="L36" s="396">
        <f t="shared" si="1"/>
        <v>0</v>
      </c>
      <c r="M36" s="93" t="s">
        <v>208</v>
      </c>
    </row>
    <row r="37" spans="1:13" ht="10.5" customHeight="1" thickBot="1" x14ac:dyDescent="0.25">
      <c r="A37" s="72" t="s">
        <v>43</v>
      </c>
      <c r="B37" s="128" t="s">
        <v>277</v>
      </c>
      <c r="C37" s="355" t="s">
        <v>272</v>
      </c>
      <c r="D37" s="365">
        <f>IF(ESF!E46&gt;0,ESF!E46,ESF!E46*-1)</f>
        <v>2931813433.7600002</v>
      </c>
      <c r="E37" s="357" t="s">
        <v>286</v>
      </c>
      <c r="F37" s="365">
        <f>IF(VHP!F38&gt;0,VHP!F38,VHP!F38*-1)</f>
        <v>2931813433.7599998</v>
      </c>
      <c r="G37" s="368">
        <f>ROUND(D37-F37,2)</f>
        <v>0</v>
      </c>
      <c r="H37" s="355" t="s">
        <v>272</v>
      </c>
      <c r="I37" s="356">
        <f>IF(ESF!F46&gt;0,ESF!F46,ESF!F46*-1)</f>
        <v>2797000545.6099997</v>
      </c>
      <c r="J37" s="357" t="s">
        <v>286</v>
      </c>
      <c r="K37" s="356">
        <f>IF(VHP!F20&gt;0,VHP!F20,VHP!F20*-1)</f>
        <v>2797000545.6100001</v>
      </c>
      <c r="L37" s="358">
        <f t="shared" si="1"/>
        <v>0</v>
      </c>
      <c r="M37" s="94" t="s">
        <v>277</v>
      </c>
    </row>
    <row r="38" spans="1:13" ht="10.5" customHeight="1" x14ac:dyDescent="0.2">
      <c r="A38" s="73" t="s">
        <v>45</v>
      </c>
      <c r="B38" s="123" t="s">
        <v>278</v>
      </c>
      <c r="C38" s="450"/>
      <c r="D38" s="451"/>
      <c r="E38" s="451"/>
      <c r="F38" s="451"/>
      <c r="G38" s="452"/>
      <c r="H38" s="375" t="s">
        <v>286</v>
      </c>
      <c r="I38" s="405">
        <f>IF(VHP!B4&gt;0,VHP!B4,VHP!B4*-1)</f>
        <v>479763120.51999998</v>
      </c>
      <c r="J38" s="377" t="s">
        <v>272</v>
      </c>
      <c r="K38" s="405">
        <f>IF(ESF!F30&gt;0,ESF!F30,ESF!F30*-1)</f>
        <v>479763120.51999998</v>
      </c>
      <c r="L38" s="379">
        <f t="shared" si="1"/>
        <v>0</v>
      </c>
      <c r="M38" s="89" t="s">
        <v>278</v>
      </c>
    </row>
    <row r="39" spans="1:13" ht="10.5" customHeight="1" thickBot="1" x14ac:dyDescent="0.25">
      <c r="A39" s="75"/>
      <c r="B39" s="124" t="s">
        <v>278</v>
      </c>
      <c r="C39" s="453"/>
      <c r="D39" s="454"/>
      <c r="E39" s="454"/>
      <c r="F39" s="454"/>
      <c r="G39" s="455"/>
      <c r="H39" s="406" t="s">
        <v>286</v>
      </c>
      <c r="I39" s="394">
        <f>IF(VHP!F4&gt;0,VHP!F4,VHP!F4*-1)</f>
        <v>479763120.51999998</v>
      </c>
      <c r="J39" s="395" t="s">
        <v>272</v>
      </c>
      <c r="K39" s="394">
        <f>IF(ESF!F30&gt;0,ESF!F30,ESF!F30*-1)</f>
        <v>479763120.51999998</v>
      </c>
      <c r="L39" s="396">
        <f t="shared" si="1"/>
        <v>0</v>
      </c>
      <c r="M39" s="90" t="s">
        <v>278</v>
      </c>
    </row>
    <row r="40" spans="1:13" ht="10.5" customHeight="1" thickBot="1" x14ac:dyDescent="0.25">
      <c r="A40" s="72" t="s">
        <v>48</v>
      </c>
      <c r="B40" s="125" t="s">
        <v>279</v>
      </c>
      <c r="C40" s="453"/>
      <c r="D40" s="454"/>
      <c r="E40" s="454"/>
      <c r="F40" s="454"/>
      <c r="G40" s="455"/>
      <c r="H40" s="355" t="s">
        <v>286</v>
      </c>
      <c r="I40" s="356">
        <f>IF(VHP!F9&gt;0,VHP!F9,VHP!F9*-1)</f>
        <v>2317237425.0899997</v>
      </c>
      <c r="J40" s="357" t="s">
        <v>272</v>
      </c>
      <c r="K40" s="356">
        <f>IF(ESF!F35&gt;0,ESF!F35,ESF!F35*-1)</f>
        <v>2317237425.0899997</v>
      </c>
      <c r="L40" s="358">
        <f t="shared" si="1"/>
        <v>0</v>
      </c>
      <c r="M40" s="91" t="s">
        <v>279</v>
      </c>
    </row>
    <row r="41" spans="1:13" ht="10.5" customHeight="1" x14ac:dyDescent="0.2">
      <c r="A41" s="73" t="s">
        <v>50</v>
      </c>
      <c r="B41" s="126" t="s">
        <v>280</v>
      </c>
      <c r="C41" s="453"/>
      <c r="D41" s="454"/>
      <c r="E41" s="454"/>
      <c r="F41" s="454"/>
      <c r="G41" s="455"/>
      <c r="H41" s="375" t="s">
        <v>286</v>
      </c>
      <c r="I41" s="405">
        <f>IF(VHP!E16&gt;0,VHP!E16,VHP!E16*-1)</f>
        <v>0</v>
      </c>
      <c r="J41" s="377" t="s">
        <v>272</v>
      </c>
      <c r="K41" s="405">
        <f>IF(ESF!F42&gt;0,ESF!F42,ESF!F42*-1)</f>
        <v>0</v>
      </c>
      <c r="L41" s="379">
        <f t="shared" si="1"/>
        <v>0</v>
      </c>
      <c r="M41" s="92" t="s">
        <v>280</v>
      </c>
    </row>
    <row r="42" spans="1:13" ht="10.5" customHeight="1" thickBot="1" x14ac:dyDescent="0.25">
      <c r="A42" s="75"/>
      <c r="B42" s="127" t="s">
        <v>280</v>
      </c>
      <c r="C42" s="456"/>
      <c r="D42" s="457"/>
      <c r="E42" s="457"/>
      <c r="F42" s="457"/>
      <c r="G42" s="458"/>
      <c r="H42" s="406" t="s">
        <v>286</v>
      </c>
      <c r="I42" s="394">
        <f>IF(VHP!F16&gt;0,VHP!F16,VHP!F16*-1)</f>
        <v>0</v>
      </c>
      <c r="J42" s="395" t="s">
        <v>272</v>
      </c>
      <c r="K42" s="394">
        <f>IF(ESF!F42&gt;0,ESF!F42,ESF!F42*-1)</f>
        <v>0</v>
      </c>
      <c r="L42" s="396">
        <f t="shared" si="1"/>
        <v>0</v>
      </c>
      <c r="M42" s="93" t="s">
        <v>280</v>
      </c>
    </row>
    <row r="43" spans="1:13" ht="10.5" customHeight="1" thickBot="1" x14ac:dyDescent="0.25">
      <c r="A43" s="72" t="s">
        <v>52</v>
      </c>
      <c r="B43" s="129" t="s">
        <v>281</v>
      </c>
      <c r="C43" s="355" t="s">
        <v>286</v>
      </c>
      <c r="D43" s="365">
        <f>IF(VHP!F38&gt;0,VHP!F38,VHP!F38*-1)</f>
        <v>2931813433.7599998</v>
      </c>
      <c r="E43" s="357" t="s">
        <v>272</v>
      </c>
      <c r="F43" s="407">
        <f>IF(ESF!E46&gt;0,ESF!E46,ESF!E46*-1)</f>
        <v>2931813433.7600002</v>
      </c>
      <c r="G43" s="368">
        <f t="shared" ref="G43:G49" si="2">ROUND(D43-F43,2)</f>
        <v>0</v>
      </c>
      <c r="H43" s="355" t="s">
        <v>286</v>
      </c>
      <c r="I43" s="356">
        <f>IF(VHP!F20&gt;0,VHP!F20,VHP!F20*-1)</f>
        <v>2797000545.6100001</v>
      </c>
      <c r="J43" s="357" t="s">
        <v>272</v>
      </c>
      <c r="K43" s="356">
        <f>IF(ESF!F46&gt;0,ESF!F46,ESF!F46*-1)</f>
        <v>2797000545.6099997</v>
      </c>
      <c r="L43" s="358">
        <f t="shared" si="1"/>
        <v>0</v>
      </c>
      <c r="M43" s="95" t="s">
        <v>281</v>
      </c>
    </row>
    <row r="44" spans="1:13" ht="10.5" customHeight="1" thickBot="1" x14ac:dyDescent="0.25">
      <c r="A44" s="73" t="s">
        <v>54</v>
      </c>
      <c r="B44" s="120" t="s">
        <v>138</v>
      </c>
      <c r="C44" s="375" t="s">
        <v>286</v>
      </c>
      <c r="D44" s="373">
        <f>IF(VHP!B23&gt;0,VHP!B23,VHP!B23*-1)</f>
        <v>0</v>
      </c>
      <c r="E44" s="377" t="s">
        <v>288</v>
      </c>
      <c r="F44" s="408">
        <f>IF(CSF!$B46&gt;0,CSF!$B46,CSF!$C46)</f>
        <v>0</v>
      </c>
      <c r="G44" s="374">
        <f t="shared" si="2"/>
        <v>0</v>
      </c>
      <c r="H44" s="450"/>
      <c r="I44" s="451"/>
      <c r="J44" s="451"/>
      <c r="K44" s="409"/>
      <c r="L44" s="410"/>
      <c r="M44" s="96" t="s">
        <v>138</v>
      </c>
    </row>
    <row r="45" spans="1:13" ht="10.5" customHeight="1" x14ac:dyDescent="0.2">
      <c r="A45" s="74"/>
      <c r="B45" s="113" t="s">
        <v>200</v>
      </c>
      <c r="C45" s="411" t="s">
        <v>286</v>
      </c>
      <c r="D45" s="383">
        <f>IF(VHP!B24&gt;0,VHP!B24,VHP!B24*-1)</f>
        <v>0</v>
      </c>
      <c r="E45" s="361" t="s">
        <v>288</v>
      </c>
      <c r="F45" s="412">
        <f>IF(CSF!$B47&gt;0,CSF!$B47,CSF!$C47)</f>
        <v>0</v>
      </c>
      <c r="G45" s="384">
        <f t="shared" si="2"/>
        <v>0</v>
      </c>
      <c r="H45" s="450"/>
      <c r="I45" s="451"/>
      <c r="J45" s="451"/>
      <c r="K45" s="451"/>
      <c r="L45" s="452"/>
      <c r="M45" s="84" t="s">
        <v>200</v>
      </c>
    </row>
    <row r="46" spans="1:13" ht="10.5" customHeight="1" thickBot="1" x14ac:dyDescent="0.25">
      <c r="A46" s="75"/>
      <c r="B46" s="130" t="s">
        <v>201</v>
      </c>
      <c r="C46" s="406" t="s">
        <v>286</v>
      </c>
      <c r="D46" s="413">
        <f>IF(VHP!B25&gt;0,VHP!B25,VHP!B25*-1)</f>
        <v>0</v>
      </c>
      <c r="E46" s="395" t="s">
        <v>288</v>
      </c>
      <c r="F46" s="414">
        <f>IF(CSF!$B48&gt;0,CSF!$B48,CSF!$C48)</f>
        <v>0</v>
      </c>
      <c r="G46" s="392">
        <f t="shared" si="2"/>
        <v>0</v>
      </c>
      <c r="H46" s="453"/>
      <c r="I46" s="454"/>
      <c r="J46" s="454"/>
      <c r="K46" s="454"/>
      <c r="L46" s="455"/>
      <c r="M46" s="97" t="s">
        <v>201</v>
      </c>
    </row>
    <row r="47" spans="1:13" ht="10.5" customHeight="1" x14ac:dyDescent="0.2">
      <c r="A47" s="73" t="s">
        <v>57</v>
      </c>
      <c r="B47" s="120" t="s">
        <v>205</v>
      </c>
      <c r="C47" s="375" t="s">
        <v>286</v>
      </c>
      <c r="D47" s="373">
        <f>IF(VHP!D30&gt;0,VHP!D30,VHP!D30*-1)</f>
        <v>0</v>
      </c>
      <c r="E47" s="377" t="s">
        <v>288</v>
      </c>
      <c r="F47" s="408">
        <f>IF(CSF!$B53&gt;0,CSF!$B53,CSF!$C53)</f>
        <v>0</v>
      </c>
      <c r="G47" s="374">
        <f t="shared" si="2"/>
        <v>0</v>
      </c>
      <c r="H47" s="453"/>
      <c r="I47" s="454"/>
      <c r="J47" s="454"/>
      <c r="K47" s="454"/>
      <c r="L47" s="455"/>
      <c r="M47" s="96" t="s">
        <v>205</v>
      </c>
    </row>
    <row r="48" spans="1:13" ht="10.5" customHeight="1" x14ac:dyDescent="0.2">
      <c r="A48" s="74"/>
      <c r="B48" s="113" t="s">
        <v>206</v>
      </c>
      <c r="C48" s="411" t="s">
        <v>286</v>
      </c>
      <c r="D48" s="383">
        <f>IF(VHP!D31&gt;0,VHP!D31,VHP!D31*-1)</f>
        <v>0</v>
      </c>
      <c r="E48" s="361" t="s">
        <v>288</v>
      </c>
      <c r="F48" s="412">
        <f>IF(CSF!$B54&gt;0,CSF!$B54,CSF!$C54)</f>
        <v>0</v>
      </c>
      <c r="G48" s="384">
        <f t="shared" si="2"/>
        <v>0</v>
      </c>
      <c r="H48" s="453"/>
      <c r="I48" s="454"/>
      <c r="J48" s="454"/>
      <c r="K48" s="454"/>
      <c r="L48" s="455"/>
      <c r="M48" s="84" t="s">
        <v>206</v>
      </c>
    </row>
    <row r="49" spans="1:13" ht="10.5" customHeight="1" thickBot="1" x14ac:dyDescent="0.25">
      <c r="A49" s="75"/>
      <c r="B49" s="131" t="s">
        <v>207</v>
      </c>
      <c r="C49" s="406" t="s">
        <v>286</v>
      </c>
      <c r="D49" s="413">
        <f>IF(VHP!D32&gt;0,VHP!D32,VHP!D32*-1)</f>
        <v>0</v>
      </c>
      <c r="E49" s="395" t="s">
        <v>288</v>
      </c>
      <c r="F49" s="414">
        <f>IF(CSF!$B55&gt;0,CSF!$B55,CSF!$C55)</f>
        <v>0</v>
      </c>
      <c r="G49" s="392">
        <f t="shared" si="2"/>
        <v>0</v>
      </c>
      <c r="H49" s="453"/>
      <c r="I49" s="454"/>
      <c r="J49" s="454"/>
      <c r="K49" s="454"/>
      <c r="L49" s="455"/>
      <c r="M49" s="98" t="s">
        <v>207</v>
      </c>
    </row>
    <row r="50" spans="1:13" ht="10.5" customHeight="1" thickBot="1" x14ac:dyDescent="0.25">
      <c r="A50" s="72" t="s">
        <v>59</v>
      </c>
      <c r="B50" s="132" t="s">
        <v>204</v>
      </c>
      <c r="C50" s="355" t="s">
        <v>286</v>
      </c>
      <c r="D50" s="365">
        <f>IF(VHP!C29&gt;0,VHP!C29,VHP!C29*-1)</f>
        <v>75008333.75</v>
      </c>
      <c r="E50" s="357" t="s">
        <v>288</v>
      </c>
      <c r="F50" s="407">
        <f>IF(CSF!$B52&gt;0,CSF!$B52,CSF!$C52)</f>
        <v>75008333.75</v>
      </c>
      <c r="G50" s="368">
        <f t="shared" ref="G50:G55" si="3">ROUND(D50-F50,2)</f>
        <v>0</v>
      </c>
      <c r="H50" s="453"/>
      <c r="I50" s="454"/>
      <c r="J50" s="454"/>
      <c r="K50" s="454"/>
      <c r="L50" s="455"/>
      <c r="M50" s="99" t="s">
        <v>204</v>
      </c>
    </row>
    <row r="51" spans="1:13" ht="10.5" customHeight="1" x14ac:dyDescent="0.2">
      <c r="A51" s="76" t="s">
        <v>61</v>
      </c>
      <c r="B51" s="133" t="s">
        <v>209</v>
      </c>
      <c r="C51" s="375" t="s">
        <v>286</v>
      </c>
      <c r="D51" s="415">
        <f>IF(VHP!E35&gt;0,VHP!E35,VHP!E35*-1)</f>
        <v>0</v>
      </c>
      <c r="E51" s="377" t="s">
        <v>288</v>
      </c>
      <c r="F51" s="408">
        <f>IF(CSF!$B58&gt;0,CSF!$B58,CSF!$C58)</f>
        <v>0</v>
      </c>
      <c r="G51" s="374">
        <f t="shared" si="3"/>
        <v>0</v>
      </c>
      <c r="H51" s="453"/>
      <c r="I51" s="454"/>
      <c r="J51" s="454"/>
      <c r="K51" s="454"/>
      <c r="L51" s="455"/>
      <c r="M51" s="100" t="s">
        <v>209</v>
      </c>
    </row>
    <row r="52" spans="1:13" ht="10.5" customHeight="1" thickBot="1" x14ac:dyDescent="0.25">
      <c r="A52" s="79"/>
      <c r="B52" s="114" t="s">
        <v>210</v>
      </c>
      <c r="C52" s="416" t="s">
        <v>286</v>
      </c>
      <c r="D52" s="413">
        <f>IF(VHP!E36&gt;0,VHP!E36,VHP!E36*-1)</f>
        <v>0</v>
      </c>
      <c r="E52" s="417" t="s">
        <v>288</v>
      </c>
      <c r="F52" s="418">
        <f>IF(CSF!$B59&gt;0,CSF!$B59,CSF!$C59)</f>
        <v>0</v>
      </c>
      <c r="G52" s="419">
        <f t="shared" si="3"/>
        <v>0</v>
      </c>
      <c r="H52" s="453"/>
      <c r="I52" s="454"/>
      <c r="J52" s="454"/>
      <c r="K52" s="454"/>
      <c r="L52" s="455"/>
      <c r="M52" s="101" t="s">
        <v>210</v>
      </c>
    </row>
    <row r="53" spans="1:13" ht="10.5" customHeight="1" thickBot="1" x14ac:dyDescent="0.25">
      <c r="A53" s="72" t="s">
        <v>70</v>
      </c>
      <c r="B53" s="132" t="s">
        <v>154</v>
      </c>
      <c r="C53" s="355" t="s">
        <v>286</v>
      </c>
      <c r="D53" s="365">
        <f>IF((VHP!D28+VHP!D29)&gt;0,VHP!D28+VHP!D29,(VHP!D28+VHP!D29)*-1)</f>
        <v>59804554.400000006</v>
      </c>
      <c r="E53" s="357" t="s">
        <v>288</v>
      </c>
      <c r="F53" s="407">
        <f>IF(CSF!$B51&gt;0,CSF!$B51,CSF!$C51)</f>
        <v>59804554.399999999</v>
      </c>
      <c r="G53" s="368">
        <f t="shared" si="3"/>
        <v>0</v>
      </c>
      <c r="H53" s="454"/>
      <c r="I53" s="454"/>
      <c r="J53" s="454"/>
      <c r="K53" s="454"/>
      <c r="L53" s="455"/>
      <c r="M53" s="99" t="s">
        <v>154</v>
      </c>
    </row>
    <row r="54" spans="1:13" ht="10.5" customHeight="1" thickBot="1" x14ac:dyDescent="0.25">
      <c r="A54" s="76" t="s">
        <v>63</v>
      </c>
      <c r="B54" s="133" t="s">
        <v>154</v>
      </c>
      <c r="C54" s="375" t="s">
        <v>286</v>
      </c>
      <c r="D54" s="365">
        <f>IF(VHP!D28&gt;0,VHP!D28,VHP!D28*-1)</f>
        <v>274601602.88</v>
      </c>
      <c r="E54" s="377" t="s">
        <v>272</v>
      </c>
      <c r="F54" s="408">
        <f>IF(ESF!E36&gt;0,ESF!E36,ESF!E36*-1)</f>
        <v>274601602.88</v>
      </c>
      <c r="G54" s="374">
        <f t="shared" si="3"/>
        <v>0</v>
      </c>
      <c r="H54" s="453"/>
      <c r="I54" s="454"/>
      <c r="J54" s="454"/>
      <c r="K54" s="454"/>
      <c r="L54" s="455"/>
      <c r="M54" s="100" t="s">
        <v>154</v>
      </c>
    </row>
    <row r="55" spans="1:13" ht="10.5" customHeight="1" thickBot="1" x14ac:dyDescent="0.25">
      <c r="A55" s="75"/>
      <c r="B55" s="131" t="s">
        <v>154</v>
      </c>
      <c r="C55" s="406" t="s">
        <v>286</v>
      </c>
      <c r="D55" s="391">
        <f>IF(VHP!D28&gt;0,VHP!D28,VHP!D28*-1)</f>
        <v>274601602.88</v>
      </c>
      <c r="E55" s="395" t="s">
        <v>282</v>
      </c>
      <c r="F55" s="414">
        <f>IF(ACT!B66&gt;0,ACT!B66,ACT!B66*-1)</f>
        <v>274601602.88</v>
      </c>
      <c r="G55" s="392">
        <f t="shared" si="3"/>
        <v>0</v>
      </c>
      <c r="H55" s="456"/>
      <c r="I55" s="457"/>
      <c r="J55" s="457"/>
      <c r="K55" s="457"/>
      <c r="L55" s="458"/>
      <c r="M55" s="98" t="s">
        <v>154</v>
      </c>
    </row>
    <row r="56" spans="1:13" ht="10.5" customHeight="1" x14ac:dyDescent="0.2">
      <c r="A56" s="76" t="s">
        <v>66</v>
      </c>
      <c r="B56" s="139" t="s">
        <v>154</v>
      </c>
      <c r="C56" s="453"/>
      <c r="D56" s="454"/>
      <c r="E56" s="454"/>
      <c r="F56" s="420"/>
      <c r="G56" s="421"/>
      <c r="H56" s="422" t="s">
        <v>286</v>
      </c>
      <c r="I56" s="378">
        <f>IF(VHP!D10&gt;0,VHP!D10,VHP!D10*-1)</f>
        <v>214797048.47999999</v>
      </c>
      <c r="J56" s="423" t="s">
        <v>272</v>
      </c>
      <c r="K56" s="378">
        <f>IF(ESF!F36&gt;0,ESF!F36,ESF!F36*-1)</f>
        <v>214797048.47999999</v>
      </c>
      <c r="L56" s="424">
        <f t="shared" ref="L56:L57" si="4">ROUND(I56-K56,2)</f>
        <v>0</v>
      </c>
      <c r="M56" s="100" t="s">
        <v>154</v>
      </c>
    </row>
    <row r="57" spans="1:13" ht="10.5" customHeight="1" thickBot="1" x14ac:dyDescent="0.25">
      <c r="A57" s="75"/>
      <c r="B57" s="140" t="s">
        <v>154</v>
      </c>
      <c r="C57" s="453"/>
      <c r="D57" s="454"/>
      <c r="E57" s="454"/>
      <c r="F57" s="420"/>
      <c r="G57" s="421"/>
      <c r="H57" s="411" t="s">
        <v>286</v>
      </c>
      <c r="I57" s="386">
        <f>IF(VHP!D10&gt;0,VHP!D10,VHP!D10*-1)</f>
        <v>214797048.47999999</v>
      </c>
      <c r="J57" s="361" t="s">
        <v>282</v>
      </c>
      <c r="K57" s="425">
        <f>IF(ACT!C66&gt;0,ACT!C66,ACT!C66*-1)</f>
        <v>214797048.48000002</v>
      </c>
      <c r="L57" s="387">
        <f t="shared" si="4"/>
        <v>0</v>
      </c>
      <c r="M57" s="98" t="s">
        <v>154</v>
      </c>
    </row>
    <row r="58" spans="1:13" ht="10.5" customHeight="1" x14ac:dyDescent="0.2">
      <c r="A58" s="83" t="s">
        <v>68</v>
      </c>
      <c r="B58" s="141" t="s">
        <v>204</v>
      </c>
      <c r="C58" s="411" t="s">
        <v>286</v>
      </c>
      <c r="D58" s="383">
        <f>IF(VHP!D29&gt;0,VHP!D29,VHP!D29*-1)</f>
        <v>214797048.47999999</v>
      </c>
      <c r="E58" s="420"/>
      <c r="F58" s="420"/>
      <c r="G58" s="420"/>
      <c r="H58" s="462"/>
      <c r="I58" s="463"/>
      <c r="J58" s="361" t="s">
        <v>272</v>
      </c>
      <c r="K58" s="386">
        <f>IF(ESF!F36&gt;0,ESF!F36,ESF!F36*-1)</f>
        <v>214797048.47999999</v>
      </c>
      <c r="L58" s="387">
        <f>ROUND((D58-K58),2)</f>
        <v>0</v>
      </c>
      <c r="M58" s="102" t="s">
        <v>204</v>
      </c>
    </row>
    <row r="59" spans="1:13" ht="10.5" customHeight="1" thickBot="1" x14ac:dyDescent="0.25">
      <c r="A59" s="75"/>
      <c r="B59" s="142" t="s">
        <v>204</v>
      </c>
      <c r="C59" s="416" t="s">
        <v>286</v>
      </c>
      <c r="D59" s="426">
        <f>IF(VHP!D29&gt;0,VHP!D29,VHP!D29*-1)</f>
        <v>214797048.47999999</v>
      </c>
      <c r="E59" s="420"/>
      <c r="F59" s="420"/>
      <c r="G59" s="420"/>
      <c r="H59" s="456"/>
      <c r="I59" s="464"/>
      <c r="J59" s="417" t="s">
        <v>283</v>
      </c>
      <c r="K59" s="425">
        <f>IF(ACT!C66&gt;0,ACT!C66,ACT!C66*-1)</f>
        <v>214797048.48000002</v>
      </c>
      <c r="L59" s="427">
        <f>ROUND((D59-K59),2)</f>
        <v>0</v>
      </c>
      <c r="M59" s="97" t="s">
        <v>204</v>
      </c>
    </row>
    <row r="60" spans="1:13" ht="10.5" customHeight="1" thickBot="1" x14ac:dyDescent="0.25">
      <c r="A60" s="78" t="s">
        <v>72</v>
      </c>
      <c r="B60" s="134" t="s">
        <v>160</v>
      </c>
      <c r="C60" s="355" t="s">
        <v>288</v>
      </c>
      <c r="D60" s="407">
        <f>IF(CSF!$B5&gt;0,CSF!$B5,CSF!$C5)</f>
        <v>162983879.91</v>
      </c>
      <c r="E60" s="357" t="s">
        <v>274</v>
      </c>
      <c r="F60" s="407">
        <f>IF(EFE!B61&gt;0,EFE!B61,EFE!B61*-1)</f>
        <v>162983879.91000015</v>
      </c>
      <c r="G60" s="368">
        <f>ROUND(D60-F60,2)</f>
        <v>0</v>
      </c>
      <c r="H60" s="450"/>
      <c r="I60" s="451"/>
      <c r="J60" s="451"/>
      <c r="K60" s="451"/>
      <c r="L60" s="452"/>
      <c r="M60" s="103" t="s">
        <v>160</v>
      </c>
    </row>
    <row r="61" spans="1:13" ht="10.5" customHeight="1" x14ac:dyDescent="0.2">
      <c r="A61" s="76" t="s">
        <v>75</v>
      </c>
      <c r="B61" s="135" t="s">
        <v>160</v>
      </c>
      <c r="C61" s="375" t="s">
        <v>288</v>
      </c>
      <c r="D61" s="408">
        <f>IF(CSF!$B5&gt;0,CSF!$B5,CSF!$C5)</f>
        <v>162983879.91</v>
      </c>
      <c r="E61" s="377" t="s">
        <v>273</v>
      </c>
      <c r="F61" s="408">
        <f>IF(EAA!F5&gt;0,EAA!F5,EAA!F5*-1)</f>
        <v>162983879.90999982</v>
      </c>
      <c r="G61" s="374">
        <f>ROUND(D61-F61,2)</f>
        <v>0</v>
      </c>
      <c r="H61" s="453"/>
      <c r="I61" s="454"/>
      <c r="J61" s="454"/>
      <c r="K61" s="454"/>
      <c r="L61" s="455"/>
      <c r="M61" s="104" t="s">
        <v>160</v>
      </c>
    </row>
    <row r="62" spans="1:13" ht="10.5" customHeight="1" x14ac:dyDescent="0.2">
      <c r="A62" s="79"/>
      <c r="B62" s="115" t="s">
        <v>162</v>
      </c>
      <c r="C62" s="411" t="s">
        <v>288</v>
      </c>
      <c r="D62" s="412">
        <f>IF(CSF!$B6&gt;0,CSF!$B6,CSF!$C6)</f>
        <v>29602041.25</v>
      </c>
      <c r="E62" s="361" t="s">
        <v>273</v>
      </c>
      <c r="F62" s="412">
        <f>IF(EAA!F6&gt;0,EAA!F6,EAA!F6*-1)</f>
        <v>29602041.250000037</v>
      </c>
      <c r="G62" s="384">
        <f>ROUND(D62-F62,2)</f>
        <v>0</v>
      </c>
      <c r="H62" s="453"/>
      <c r="I62" s="454"/>
      <c r="J62" s="454"/>
      <c r="K62" s="454"/>
      <c r="L62" s="455"/>
      <c r="M62" s="105" t="s">
        <v>162</v>
      </c>
    </row>
    <row r="63" spans="1:13" ht="10.5" customHeight="1" x14ac:dyDescent="0.2">
      <c r="A63" s="79"/>
      <c r="B63" s="115" t="s">
        <v>164</v>
      </c>
      <c r="C63" s="411" t="s">
        <v>288</v>
      </c>
      <c r="D63" s="412">
        <f>IF(CSF!$B7&gt;0,CSF!$B7,CSF!$C7)</f>
        <v>1948077.8</v>
      </c>
      <c r="E63" s="361" t="s">
        <v>273</v>
      </c>
      <c r="F63" s="412">
        <f>IF(EAA!F7&gt;0,EAA!F7,EAA!F7*-1)</f>
        <v>1948077.8000000119</v>
      </c>
      <c r="G63" s="384">
        <f>ROUND(D63-F63,2)</f>
        <v>0</v>
      </c>
      <c r="H63" s="453"/>
      <c r="I63" s="454"/>
      <c r="J63" s="454"/>
      <c r="K63" s="454"/>
      <c r="L63" s="455"/>
      <c r="M63" s="105" t="s">
        <v>164</v>
      </c>
    </row>
    <row r="64" spans="1:13" ht="10.5" customHeight="1" x14ac:dyDescent="0.2">
      <c r="A64" s="79"/>
      <c r="B64" s="115" t="s">
        <v>166</v>
      </c>
      <c r="C64" s="411" t="s">
        <v>288</v>
      </c>
      <c r="D64" s="412">
        <f>IF(CSF!$B8&gt;0,CSF!$B8,CSF!$C8)</f>
        <v>0</v>
      </c>
      <c r="E64" s="361" t="s">
        <v>273</v>
      </c>
      <c r="F64" s="412">
        <f>IF(EAA!F8&gt;0,EAA!F8,EAA!F8*-1)</f>
        <v>0</v>
      </c>
      <c r="G64" s="384">
        <f t="shared" ref="G64:G76" si="5">ROUND(D64-F64,2)</f>
        <v>0</v>
      </c>
      <c r="H64" s="453"/>
      <c r="I64" s="454"/>
      <c r="J64" s="454"/>
      <c r="K64" s="454"/>
      <c r="L64" s="455"/>
      <c r="M64" s="105" t="s">
        <v>166</v>
      </c>
    </row>
    <row r="65" spans="1:13" ht="10.5" customHeight="1" x14ac:dyDescent="0.2">
      <c r="A65" s="79"/>
      <c r="B65" s="115" t="s">
        <v>168</v>
      </c>
      <c r="C65" s="411" t="s">
        <v>288</v>
      </c>
      <c r="D65" s="412">
        <f>IF(CSF!$B9&gt;0,CSF!$B9,CSF!$C9)</f>
        <v>0</v>
      </c>
      <c r="E65" s="361" t="s">
        <v>273</v>
      </c>
      <c r="F65" s="412">
        <f>IF(EAA!F9&gt;0,EAA!F9,EAA!F9*-1)</f>
        <v>0</v>
      </c>
      <c r="G65" s="384">
        <f t="shared" si="5"/>
        <v>0</v>
      </c>
      <c r="H65" s="453"/>
      <c r="I65" s="454"/>
      <c r="J65" s="454"/>
      <c r="K65" s="454"/>
      <c r="L65" s="455"/>
      <c r="M65" s="105" t="s">
        <v>168</v>
      </c>
    </row>
    <row r="66" spans="1:13" ht="10.5" customHeight="1" x14ac:dyDescent="0.2">
      <c r="A66" s="79"/>
      <c r="B66" s="115" t="s">
        <v>170</v>
      </c>
      <c r="C66" s="411" t="s">
        <v>288</v>
      </c>
      <c r="D66" s="412">
        <f>IF(CSF!$B10&gt;0,CSF!$B10,CSF!$C10)</f>
        <v>0</v>
      </c>
      <c r="E66" s="361" t="s">
        <v>273</v>
      </c>
      <c r="F66" s="412">
        <f>IF(EAA!F10&gt;0,EAA!F10,EAA!F10*-1)</f>
        <v>0</v>
      </c>
      <c r="G66" s="384">
        <f t="shared" si="5"/>
        <v>0</v>
      </c>
      <c r="H66" s="453"/>
      <c r="I66" s="454"/>
      <c r="J66" s="454"/>
      <c r="K66" s="454"/>
      <c r="L66" s="455"/>
      <c r="M66" s="105" t="s">
        <v>170</v>
      </c>
    </row>
    <row r="67" spans="1:13" ht="10.5" customHeight="1" x14ac:dyDescent="0.2">
      <c r="A67" s="79"/>
      <c r="B67" s="115" t="s">
        <v>172</v>
      </c>
      <c r="C67" s="411" t="s">
        <v>288</v>
      </c>
      <c r="D67" s="412">
        <f>IF(CSF!$B11&gt;0,CSF!$B11,CSF!$C11)</f>
        <v>0</v>
      </c>
      <c r="E67" s="361" t="s">
        <v>273</v>
      </c>
      <c r="F67" s="412">
        <f>IF(EAA!F11&gt;0,EAA!F11,EAA!F11*-1)</f>
        <v>0</v>
      </c>
      <c r="G67" s="384">
        <f t="shared" si="5"/>
        <v>0</v>
      </c>
      <c r="H67" s="453"/>
      <c r="I67" s="454"/>
      <c r="J67" s="454"/>
      <c r="K67" s="454"/>
      <c r="L67" s="455"/>
      <c r="M67" s="105" t="s">
        <v>172</v>
      </c>
    </row>
    <row r="68" spans="1:13" ht="10.5" customHeight="1" x14ac:dyDescent="0.2">
      <c r="A68" s="79"/>
      <c r="B68" s="115" t="s">
        <v>178</v>
      </c>
      <c r="C68" s="411" t="s">
        <v>288</v>
      </c>
      <c r="D68" s="412">
        <f>IF(CSF!$B14&gt;0,CSF!$B14,CSF!$C14)</f>
        <v>0</v>
      </c>
      <c r="E68" s="361" t="s">
        <v>273</v>
      </c>
      <c r="F68" s="412">
        <f>IF(EAA!F13&gt;0,EAA!F13,EAA!F13*-1)</f>
        <v>0</v>
      </c>
      <c r="G68" s="384">
        <f t="shared" si="5"/>
        <v>0</v>
      </c>
      <c r="H68" s="453"/>
      <c r="I68" s="454"/>
      <c r="J68" s="454"/>
      <c r="K68" s="454"/>
      <c r="L68" s="455"/>
      <c r="M68" s="105" t="s">
        <v>178</v>
      </c>
    </row>
    <row r="69" spans="1:13" ht="10.5" customHeight="1" x14ac:dyDescent="0.2">
      <c r="A69" s="79"/>
      <c r="B69" s="115" t="s">
        <v>180</v>
      </c>
      <c r="C69" s="411" t="s">
        <v>288</v>
      </c>
      <c r="D69" s="412">
        <f>IF(CSF!$B15&gt;0,CSF!$B15,CSF!$C15)</f>
        <v>0</v>
      </c>
      <c r="E69" s="361" t="s">
        <v>273</v>
      </c>
      <c r="F69" s="412">
        <f>IF(EAA!F14&gt;0,EAA!F14,EAA!F14*-1)</f>
        <v>0</v>
      </c>
      <c r="G69" s="384">
        <f t="shared" si="5"/>
        <v>0</v>
      </c>
      <c r="H69" s="453"/>
      <c r="I69" s="454"/>
      <c r="J69" s="454"/>
      <c r="K69" s="454"/>
      <c r="L69" s="455"/>
      <c r="M69" s="105" t="s">
        <v>180</v>
      </c>
    </row>
    <row r="70" spans="1:13" ht="10.5" customHeight="1" x14ac:dyDescent="0.2">
      <c r="A70" s="79"/>
      <c r="B70" s="115" t="s">
        <v>182</v>
      </c>
      <c r="C70" s="411" t="s">
        <v>288</v>
      </c>
      <c r="D70" s="412">
        <f>IF(CSF!$B16&gt;0,CSF!$B16,CSF!$C16)</f>
        <v>122357530.67</v>
      </c>
      <c r="E70" s="361" t="s">
        <v>273</v>
      </c>
      <c r="F70" s="412">
        <f>IF(EAA!F15&gt;0,EAA!F15,EAA!F15*-1)</f>
        <v>122357530.67000008</v>
      </c>
      <c r="G70" s="384">
        <f t="shared" si="5"/>
        <v>0</v>
      </c>
      <c r="H70" s="453"/>
      <c r="I70" s="454"/>
      <c r="J70" s="454"/>
      <c r="K70" s="454"/>
      <c r="L70" s="455"/>
      <c r="M70" s="105" t="s">
        <v>182</v>
      </c>
    </row>
    <row r="71" spans="1:13" ht="10.5" customHeight="1" x14ac:dyDescent="0.2">
      <c r="A71" s="79"/>
      <c r="B71" s="115" t="s">
        <v>184</v>
      </c>
      <c r="C71" s="411" t="s">
        <v>288</v>
      </c>
      <c r="D71" s="412">
        <f>IF(CSF!$B17&gt;0,CSF!$B17,CSF!$C17)</f>
        <v>37070903.420000002</v>
      </c>
      <c r="E71" s="361" t="s">
        <v>273</v>
      </c>
      <c r="F71" s="412">
        <f>IF(EAA!F16&gt;0,EAA!F16,EAA!F16*-1)</f>
        <v>37070903.419999957</v>
      </c>
      <c r="G71" s="384">
        <f t="shared" si="5"/>
        <v>0</v>
      </c>
      <c r="H71" s="453"/>
      <c r="I71" s="454"/>
      <c r="J71" s="454"/>
      <c r="K71" s="454"/>
      <c r="L71" s="455"/>
      <c r="M71" s="105" t="s">
        <v>184</v>
      </c>
    </row>
    <row r="72" spans="1:13" ht="10.5" customHeight="1" x14ac:dyDescent="0.2">
      <c r="A72" s="79"/>
      <c r="B72" s="115" t="s">
        <v>186</v>
      </c>
      <c r="C72" s="411" t="s">
        <v>288</v>
      </c>
      <c r="D72" s="412">
        <f>IF(CSF!$B18&gt;0,CSF!$B18,CSF!$C18)</f>
        <v>1900000</v>
      </c>
      <c r="E72" s="361" t="s">
        <v>273</v>
      </c>
      <c r="F72" s="412">
        <f>IF(EAA!F17&gt;0,EAA!F17,EAA!F17*-1)</f>
        <v>1900000.0000000019</v>
      </c>
      <c r="G72" s="384">
        <f t="shared" si="5"/>
        <v>0</v>
      </c>
      <c r="H72" s="453"/>
      <c r="I72" s="454"/>
      <c r="J72" s="454"/>
      <c r="K72" s="454"/>
      <c r="L72" s="455"/>
      <c r="M72" s="105" t="s">
        <v>186</v>
      </c>
    </row>
    <row r="73" spans="1:13" ht="10.5" customHeight="1" x14ac:dyDescent="0.2">
      <c r="A73" s="79"/>
      <c r="B73" s="115" t="s">
        <v>188</v>
      </c>
      <c r="C73" s="411" t="s">
        <v>288</v>
      </c>
      <c r="D73" s="412">
        <f>IF(CSF!$B19&gt;0,CSF!$B19,CSF!$C19)</f>
        <v>0</v>
      </c>
      <c r="E73" s="361" t="s">
        <v>273</v>
      </c>
      <c r="F73" s="412">
        <f>IF(EAA!F18&gt;0,EAA!F18,EAA!F18*-1)</f>
        <v>0</v>
      </c>
      <c r="G73" s="384">
        <f t="shared" si="5"/>
        <v>0</v>
      </c>
      <c r="H73" s="453"/>
      <c r="I73" s="454"/>
      <c r="J73" s="454"/>
      <c r="K73" s="454"/>
      <c r="L73" s="455"/>
      <c r="M73" s="105" t="s">
        <v>188</v>
      </c>
    </row>
    <row r="74" spans="1:13" ht="10.5" customHeight="1" x14ac:dyDescent="0.2">
      <c r="A74" s="79"/>
      <c r="B74" s="115" t="s">
        <v>190</v>
      </c>
      <c r="C74" s="411" t="s">
        <v>288</v>
      </c>
      <c r="D74" s="412">
        <f>IF(CSF!$B20&gt;0,CSF!$B20,CSF!$C20)</f>
        <v>0</v>
      </c>
      <c r="E74" s="361" t="s">
        <v>273</v>
      </c>
      <c r="F74" s="412">
        <f>IF(EAA!F19&gt;0,EAA!F19,EAA!F19*-1)</f>
        <v>0</v>
      </c>
      <c r="G74" s="384">
        <f t="shared" si="5"/>
        <v>0</v>
      </c>
      <c r="H74" s="453"/>
      <c r="I74" s="454"/>
      <c r="J74" s="454"/>
      <c r="K74" s="454"/>
      <c r="L74" s="455"/>
      <c r="M74" s="105" t="s">
        <v>190</v>
      </c>
    </row>
    <row r="75" spans="1:13" ht="10.5" customHeight="1" x14ac:dyDescent="0.2">
      <c r="A75" s="79"/>
      <c r="B75" s="115" t="s">
        <v>192</v>
      </c>
      <c r="C75" s="411" t="s">
        <v>288</v>
      </c>
      <c r="D75" s="412">
        <f>IF(CSF!$B21&gt;0,CSF!$B21,CSF!$C21)</f>
        <v>0</v>
      </c>
      <c r="E75" s="361" t="s">
        <v>273</v>
      </c>
      <c r="F75" s="412">
        <f>IF(EAA!F20&gt;0,EAA!F20,EAA!F20*-1)</f>
        <v>0</v>
      </c>
      <c r="G75" s="384">
        <f t="shared" si="5"/>
        <v>0</v>
      </c>
      <c r="H75" s="453"/>
      <c r="I75" s="454"/>
      <c r="J75" s="454"/>
      <c r="K75" s="454"/>
      <c r="L75" s="455"/>
      <c r="M75" s="105" t="s">
        <v>192</v>
      </c>
    </row>
    <row r="76" spans="1:13" ht="10.5" customHeight="1" thickBot="1" x14ac:dyDescent="0.25">
      <c r="A76" s="77"/>
      <c r="B76" s="136" t="s">
        <v>193</v>
      </c>
      <c r="C76" s="406" t="s">
        <v>288</v>
      </c>
      <c r="D76" s="414">
        <f>IF(CSF!$B22&gt;0,CSF!$B22,CSF!$C22)</f>
        <v>0</v>
      </c>
      <c r="E76" s="395" t="s">
        <v>273</v>
      </c>
      <c r="F76" s="414">
        <f>IF(EAA!F21&gt;0,EAA!F21,EAA!F21*-1)</f>
        <v>0</v>
      </c>
      <c r="G76" s="392">
        <f t="shared" si="5"/>
        <v>0</v>
      </c>
      <c r="H76" s="453"/>
      <c r="I76" s="454"/>
      <c r="J76" s="454"/>
      <c r="K76" s="454"/>
      <c r="L76" s="455"/>
      <c r="M76" s="106" t="s">
        <v>193</v>
      </c>
    </row>
    <row r="77" spans="1:13" ht="10.5" customHeight="1" x14ac:dyDescent="0.2">
      <c r="A77" s="76" t="s">
        <v>78</v>
      </c>
      <c r="B77" s="120" t="s">
        <v>205</v>
      </c>
      <c r="C77" s="375" t="s">
        <v>288</v>
      </c>
      <c r="D77" s="408">
        <f>IF(CSF!$B53&gt;0,CSF!$B53,CSF!$C53)</f>
        <v>0</v>
      </c>
      <c r="E77" s="377" t="s">
        <v>286</v>
      </c>
      <c r="F77" s="428">
        <f>IF(VHP!D30&gt;0,VHP!D30,VHP!D30*-1)</f>
        <v>0</v>
      </c>
      <c r="G77" s="374">
        <f t="shared" ref="G77:G82" si="6">ROUND(D77-F77,2)</f>
        <v>0</v>
      </c>
      <c r="H77" s="453"/>
      <c r="I77" s="454"/>
      <c r="J77" s="454"/>
      <c r="K77" s="454"/>
      <c r="L77" s="455"/>
      <c r="M77" s="96" t="s">
        <v>205</v>
      </c>
    </row>
    <row r="78" spans="1:13" ht="10.5" customHeight="1" x14ac:dyDescent="0.2">
      <c r="A78" s="79"/>
      <c r="B78" s="113" t="s">
        <v>206</v>
      </c>
      <c r="C78" s="411" t="s">
        <v>288</v>
      </c>
      <c r="D78" s="412">
        <f>IF(CSF!$B54&gt;0,CSF!$B54,CSF!$C54)</f>
        <v>0</v>
      </c>
      <c r="E78" s="361" t="s">
        <v>286</v>
      </c>
      <c r="F78" s="428">
        <f>IF(VHP!D31&gt;0,VHP!D31,VHP!D31*-1)</f>
        <v>0</v>
      </c>
      <c r="G78" s="384">
        <f t="shared" si="6"/>
        <v>0</v>
      </c>
      <c r="H78" s="453"/>
      <c r="I78" s="454"/>
      <c r="J78" s="454"/>
      <c r="K78" s="454"/>
      <c r="L78" s="455"/>
      <c r="M78" s="84" t="s">
        <v>206</v>
      </c>
    </row>
    <row r="79" spans="1:13" ht="10.5" customHeight="1" thickBot="1" x14ac:dyDescent="0.25">
      <c r="A79" s="77"/>
      <c r="B79" s="130" t="s">
        <v>207</v>
      </c>
      <c r="C79" s="406" t="s">
        <v>288</v>
      </c>
      <c r="D79" s="414">
        <f>IF(CSF!$B55&gt;0,CSF!$B55,CSF!$C55)</f>
        <v>0</v>
      </c>
      <c r="E79" s="395" t="s">
        <v>286</v>
      </c>
      <c r="F79" s="428">
        <f>IF(VHP!D32&gt;0,VHP!D32,VHP!D32*-1)</f>
        <v>0</v>
      </c>
      <c r="G79" s="392">
        <f t="shared" si="6"/>
        <v>0</v>
      </c>
      <c r="H79" s="453"/>
      <c r="I79" s="454"/>
      <c r="J79" s="454"/>
      <c r="K79" s="454"/>
      <c r="L79" s="455"/>
      <c r="M79" s="97" t="s">
        <v>207</v>
      </c>
    </row>
    <row r="80" spans="1:13" ht="10.5" customHeight="1" thickBot="1" x14ac:dyDescent="0.25">
      <c r="A80" s="78" t="s">
        <v>81</v>
      </c>
      <c r="B80" s="119" t="s">
        <v>154</v>
      </c>
      <c r="C80" s="355" t="s">
        <v>288</v>
      </c>
      <c r="D80" s="407">
        <f>IF(CSF!$B51&gt;0,CSF!$B51,CSF!$C51)</f>
        <v>59804554.399999999</v>
      </c>
      <c r="E80" s="357" t="s">
        <v>286</v>
      </c>
      <c r="F80" s="407">
        <f>IF((VHP!D28+VHP!D29)&gt;0,VHP!D28+VHP!D29,(VHP!D28+VHP!D29)*-1)</f>
        <v>59804554.400000006</v>
      </c>
      <c r="G80" s="368">
        <f t="shared" si="6"/>
        <v>0</v>
      </c>
      <c r="H80" s="453"/>
      <c r="I80" s="454"/>
      <c r="J80" s="454"/>
      <c r="K80" s="454"/>
      <c r="L80" s="455"/>
      <c r="M80" s="85" t="s">
        <v>154</v>
      </c>
    </row>
    <row r="81" spans="1:13" ht="10.5" customHeight="1" thickBot="1" x14ac:dyDescent="0.25">
      <c r="A81" s="78" t="s">
        <v>83</v>
      </c>
      <c r="B81" s="119" t="s">
        <v>243</v>
      </c>
      <c r="C81" s="355" t="s">
        <v>274</v>
      </c>
      <c r="D81" s="365">
        <f>IF(EFE!B61&gt;0,EFE!B61,EFE!B61*-1)</f>
        <v>162983879.91000015</v>
      </c>
      <c r="E81" s="357" t="s">
        <v>288</v>
      </c>
      <c r="F81" s="407">
        <f>IF(CSF!$B5&gt;0,CSF!$B5,CSF!$C5)</f>
        <v>162983879.91</v>
      </c>
      <c r="G81" s="368">
        <f t="shared" si="6"/>
        <v>0</v>
      </c>
      <c r="H81" s="456"/>
      <c r="I81" s="457"/>
      <c r="J81" s="457"/>
      <c r="K81" s="457"/>
      <c r="L81" s="458"/>
      <c r="M81" s="85" t="s">
        <v>243</v>
      </c>
    </row>
    <row r="82" spans="1:13" ht="10.5" customHeight="1" thickBot="1" x14ac:dyDescent="0.25">
      <c r="A82" s="78" t="s">
        <v>86</v>
      </c>
      <c r="B82" s="119" t="s">
        <v>245</v>
      </c>
      <c r="C82" s="355" t="s">
        <v>274</v>
      </c>
      <c r="D82" s="365">
        <f>IF(EFE!B65&gt;0,EFE!B65,EFE!B65*-1)</f>
        <v>412090960.94999999</v>
      </c>
      <c r="E82" s="357" t="s">
        <v>272</v>
      </c>
      <c r="F82" s="407">
        <f>IF(ESF!B5&gt;0,ESF!B5,ESF!B5*-1)</f>
        <v>412090960.94999999</v>
      </c>
      <c r="G82" s="368">
        <f t="shared" si="6"/>
        <v>0</v>
      </c>
      <c r="H82" s="355" t="s">
        <v>274</v>
      </c>
      <c r="I82" s="356">
        <f>IF(EFE!C65&gt;0,EFE!C65,EFE!C65*-1)</f>
        <v>249107081.03999999</v>
      </c>
      <c r="J82" s="357" t="s">
        <v>272</v>
      </c>
      <c r="K82" s="356">
        <f>IF(ESF!C5&gt;0,ESF!C5,ESF!C5*-1)</f>
        <v>249107081.03999999</v>
      </c>
      <c r="L82" s="358">
        <f t="shared" ref="L82:L99" si="7">ROUND(I82-K82,2)</f>
        <v>0</v>
      </c>
      <c r="M82" s="85" t="s">
        <v>245</v>
      </c>
    </row>
    <row r="83" spans="1:13" ht="10.5" customHeight="1" thickBot="1" x14ac:dyDescent="0.25">
      <c r="A83" s="78" t="s">
        <v>89</v>
      </c>
      <c r="B83" s="119" t="s">
        <v>244</v>
      </c>
      <c r="C83" s="429" t="s">
        <v>274</v>
      </c>
      <c r="D83" s="365">
        <f>IF(EFE!B63&gt;0,EFE!B63,EFE!B63*-1)</f>
        <v>249107081.03999999</v>
      </c>
      <c r="E83" s="465"/>
      <c r="F83" s="460"/>
      <c r="G83" s="460"/>
      <c r="H83" s="460"/>
      <c r="I83" s="466"/>
      <c r="J83" s="357" t="s">
        <v>272</v>
      </c>
      <c r="K83" s="430">
        <f>IF(ESF!C5&gt;0,ESF!C5,ESF!C5*-1)</f>
        <v>249107081.03999999</v>
      </c>
      <c r="L83" s="358">
        <f>ROUND(D83-K83,2)</f>
        <v>0</v>
      </c>
      <c r="M83" s="85" t="s">
        <v>244</v>
      </c>
    </row>
    <row r="84" spans="1:13" ht="10.5" customHeight="1" x14ac:dyDescent="0.2">
      <c r="A84" s="76" t="s">
        <v>91</v>
      </c>
      <c r="B84" s="137" t="s">
        <v>160</v>
      </c>
      <c r="C84" s="375" t="s">
        <v>273</v>
      </c>
      <c r="D84" s="373">
        <f>IF(EAA!E5&gt;0,EAA!E5,EAA!E5*-1)</f>
        <v>412090960.94999981</v>
      </c>
      <c r="E84" s="377" t="s">
        <v>272</v>
      </c>
      <c r="F84" s="431">
        <f>IF(ESF!B5&gt;0,ESF!B5,ESF!B5*-1)</f>
        <v>412090960.94999999</v>
      </c>
      <c r="G84" s="374">
        <f t="shared" ref="G84:G99" si="8">ROUND(D84-F84,2)</f>
        <v>0</v>
      </c>
      <c r="H84" s="375" t="s">
        <v>273</v>
      </c>
      <c r="I84" s="351">
        <f>IF(EAA!B5&gt;0,EAA!B5,EAA!B5*-1)</f>
        <v>249107081.03999999</v>
      </c>
      <c r="J84" s="377" t="s">
        <v>272</v>
      </c>
      <c r="K84" s="405">
        <f>IF(ESF!C5&gt;0,ESF!C5,ESF!C5*-1)</f>
        <v>249107081.03999999</v>
      </c>
      <c r="L84" s="379">
        <f t="shared" si="7"/>
        <v>0</v>
      </c>
      <c r="M84" s="107"/>
    </row>
    <row r="85" spans="1:13" ht="10.5" customHeight="1" x14ac:dyDescent="0.2">
      <c r="A85" s="79"/>
      <c r="B85" s="116" t="s">
        <v>162</v>
      </c>
      <c r="C85" s="411" t="s">
        <v>273</v>
      </c>
      <c r="D85" s="383">
        <f>IF(EAA!E6&gt;0,EAA!E6,EAA!E6*-1)</f>
        <v>43469980.460000038</v>
      </c>
      <c r="E85" s="361" t="s">
        <v>272</v>
      </c>
      <c r="F85" s="412">
        <f>IF(ESF!B6&gt;0,ESF!B6,ESF!B6*-1)</f>
        <v>43469980.460000001</v>
      </c>
      <c r="G85" s="384">
        <f t="shared" si="8"/>
        <v>0</v>
      </c>
      <c r="H85" s="411" t="s">
        <v>273</v>
      </c>
      <c r="I85" s="386">
        <f>IF(EAA!B6&gt;0,EAA!B6,EAA!B6*-1)</f>
        <v>13867939.210000001</v>
      </c>
      <c r="J85" s="361" t="s">
        <v>272</v>
      </c>
      <c r="K85" s="386">
        <f>IF(ESF!C6&gt;0,ESF!C6,ESF!C6*-1)</f>
        <v>13867939.210000001</v>
      </c>
      <c r="L85" s="387">
        <f t="shared" si="7"/>
        <v>0</v>
      </c>
      <c r="M85" s="108" t="s">
        <v>162</v>
      </c>
    </row>
    <row r="86" spans="1:13" ht="10.5" customHeight="1" x14ac:dyDescent="0.2">
      <c r="A86" s="79"/>
      <c r="B86" s="116" t="s">
        <v>164</v>
      </c>
      <c r="C86" s="411" t="s">
        <v>273</v>
      </c>
      <c r="D86" s="383">
        <f>IF(EAA!E7&gt;0,EAA!E7,EAA!E7*-1)</f>
        <v>38964072.709999986</v>
      </c>
      <c r="E86" s="361" t="s">
        <v>272</v>
      </c>
      <c r="F86" s="412">
        <f>IF(ESF!B7&gt;0,ESF!B7,ESF!B7*-1)</f>
        <v>38964072.710000001</v>
      </c>
      <c r="G86" s="384">
        <f t="shared" si="8"/>
        <v>0</v>
      </c>
      <c r="H86" s="411" t="s">
        <v>273</v>
      </c>
      <c r="I86" s="386">
        <f>IF(EAA!B7&gt;0,EAA!B7,EAA!B7*-1)</f>
        <v>40912150.509999998</v>
      </c>
      <c r="J86" s="361" t="s">
        <v>272</v>
      </c>
      <c r="K86" s="386">
        <f>IF(ESF!C7&gt;0,ESF!C7,ESF!C7*-1)</f>
        <v>40912150.509999998</v>
      </c>
      <c r="L86" s="387">
        <f t="shared" si="7"/>
        <v>0</v>
      </c>
      <c r="M86" s="108" t="s">
        <v>164</v>
      </c>
    </row>
    <row r="87" spans="1:13" ht="10.5" customHeight="1" x14ac:dyDescent="0.2">
      <c r="A87" s="79"/>
      <c r="B87" s="116" t="s">
        <v>166</v>
      </c>
      <c r="C87" s="411" t="s">
        <v>273</v>
      </c>
      <c r="D87" s="383">
        <f>IF(EAA!E8&gt;0,EAA!E8,EAA!E8*-1)</f>
        <v>0</v>
      </c>
      <c r="E87" s="361" t="s">
        <v>272</v>
      </c>
      <c r="F87" s="412">
        <f>IF(ESF!B8&gt;0,ESF!B8,ESF!B8*-1)</f>
        <v>0</v>
      </c>
      <c r="G87" s="384">
        <f t="shared" si="8"/>
        <v>0</v>
      </c>
      <c r="H87" s="411" t="s">
        <v>273</v>
      </c>
      <c r="I87" s="386">
        <f>IF(EAA!B8&gt;0,EAA!B8,EAA!B8*-1)</f>
        <v>0</v>
      </c>
      <c r="J87" s="361" t="s">
        <v>272</v>
      </c>
      <c r="K87" s="386">
        <f>IF(ESF!C8&gt;0,ESF!C8,ESF!C8*-1)</f>
        <v>0</v>
      </c>
      <c r="L87" s="387">
        <f t="shared" si="7"/>
        <v>0</v>
      </c>
      <c r="M87" s="108" t="s">
        <v>166</v>
      </c>
    </row>
    <row r="88" spans="1:13" ht="10.5" customHeight="1" x14ac:dyDescent="0.2">
      <c r="A88" s="79"/>
      <c r="B88" s="116" t="s">
        <v>168</v>
      </c>
      <c r="C88" s="411" t="s">
        <v>273</v>
      </c>
      <c r="D88" s="383">
        <f>IF(EAA!E9&gt;0,EAA!E9,EAA!E9*-1)</f>
        <v>0</v>
      </c>
      <c r="E88" s="361" t="s">
        <v>272</v>
      </c>
      <c r="F88" s="412">
        <f>IF(ESF!B9&gt;0,ESF!B9,ESF!B9*-1)</f>
        <v>0</v>
      </c>
      <c r="G88" s="384">
        <f t="shared" si="8"/>
        <v>0</v>
      </c>
      <c r="H88" s="411" t="s">
        <v>273</v>
      </c>
      <c r="I88" s="386">
        <f>IF(EAA!B9&gt;0,EAA!B9,EAA!B9*-1)</f>
        <v>0</v>
      </c>
      <c r="J88" s="361" t="s">
        <v>272</v>
      </c>
      <c r="K88" s="386">
        <f>IF(ESF!C9&gt;0,ESF!C9,ESF!C9*-1)</f>
        <v>0</v>
      </c>
      <c r="L88" s="387">
        <f t="shared" si="7"/>
        <v>0</v>
      </c>
      <c r="M88" s="108" t="s">
        <v>168</v>
      </c>
    </row>
    <row r="89" spans="1:13" ht="10.5" customHeight="1" x14ac:dyDescent="0.2">
      <c r="A89" s="79"/>
      <c r="B89" s="116" t="s">
        <v>170</v>
      </c>
      <c r="C89" s="411" t="s">
        <v>273</v>
      </c>
      <c r="D89" s="383">
        <f>IF(EAA!E10&gt;0,EAA!E10,EAA!E10*-1)</f>
        <v>0</v>
      </c>
      <c r="E89" s="361" t="s">
        <v>272</v>
      </c>
      <c r="F89" s="412">
        <f>IF(ESF!B10&gt;0,ESF!B10,ESF!B10*-1)</f>
        <v>0</v>
      </c>
      <c r="G89" s="384">
        <f t="shared" si="8"/>
        <v>0</v>
      </c>
      <c r="H89" s="411" t="s">
        <v>273</v>
      </c>
      <c r="I89" s="386">
        <f>IF(EAA!B10&gt;0,EAA!B10,EAA!B10*-1)</f>
        <v>0</v>
      </c>
      <c r="J89" s="361" t="s">
        <v>272</v>
      </c>
      <c r="K89" s="386">
        <f>IF(ESF!C10&gt;0,ESF!C10,ESF!C10*-1)</f>
        <v>0</v>
      </c>
      <c r="L89" s="387">
        <f t="shared" si="7"/>
        <v>0</v>
      </c>
      <c r="M89" s="108" t="s">
        <v>170</v>
      </c>
    </row>
    <row r="90" spans="1:13" ht="10.5" customHeight="1" x14ac:dyDescent="0.2">
      <c r="A90" s="79"/>
      <c r="B90" s="116" t="s">
        <v>172</v>
      </c>
      <c r="C90" s="411" t="s">
        <v>273</v>
      </c>
      <c r="D90" s="383">
        <f>IF(EAA!E11&gt;0,EAA!E11,EAA!E11*-1)</f>
        <v>16980</v>
      </c>
      <c r="E90" s="361" t="s">
        <v>272</v>
      </c>
      <c r="F90" s="412">
        <f>IF(ESF!B11&gt;0,ESF!B11,ESF!B11*-1)</f>
        <v>16980</v>
      </c>
      <c r="G90" s="384">
        <f t="shared" si="8"/>
        <v>0</v>
      </c>
      <c r="H90" s="411" t="s">
        <v>273</v>
      </c>
      <c r="I90" s="386">
        <f>IF(EAA!B11&gt;0,EAA!B11,EAA!B11*-1)</f>
        <v>16980</v>
      </c>
      <c r="J90" s="361" t="s">
        <v>272</v>
      </c>
      <c r="K90" s="386">
        <f>IF(ESF!C11&gt;0,ESF!C11,ESF!C11*-1)</f>
        <v>16980</v>
      </c>
      <c r="L90" s="387">
        <f t="shared" si="7"/>
        <v>0</v>
      </c>
      <c r="M90" s="108" t="s">
        <v>172</v>
      </c>
    </row>
    <row r="91" spans="1:13" ht="10.5" customHeight="1" x14ac:dyDescent="0.2">
      <c r="A91" s="79"/>
      <c r="B91" s="116" t="s">
        <v>178</v>
      </c>
      <c r="C91" s="411" t="s">
        <v>273</v>
      </c>
      <c r="D91" s="383">
        <f>IF(EAA!E13&gt;0,EAA!E13,EAA!E13*-1)</f>
        <v>4729855.74</v>
      </c>
      <c r="E91" s="361" t="s">
        <v>272</v>
      </c>
      <c r="F91" s="412">
        <f>IF(ESF!B16&gt;0,ESF!B16,ESF!B16*-1)</f>
        <v>4729855.74</v>
      </c>
      <c r="G91" s="384">
        <f t="shared" si="8"/>
        <v>0</v>
      </c>
      <c r="H91" s="411" t="s">
        <v>273</v>
      </c>
      <c r="I91" s="386">
        <f>IF(EAA!B13&gt;0,EAA!B13,EAA!B13*-1)</f>
        <v>4729855.74</v>
      </c>
      <c r="J91" s="361" t="s">
        <v>272</v>
      </c>
      <c r="K91" s="386">
        <f>IF(ESF!C16&gt;0,ESF!C16,ESF!C16*-1)</f>
        <v>4729855.74</v>
      </c>
      <c r="L91" s="387">
        <f t="shared" si="7"/>
        <v>0</v>
      </c>
      <c r="M91" s="108" t="s">
        <v>178</v>
      </c>
    </row>
    <row r="92" spans="1:13" ht="10.5" customHeight="1" x14ac:dyDescent="0.2">
      <c r="A92" s="79"/>
      <c r="B92" s="116" t="s">
        <v>180</v>
      </c>
      <c r="C92" s="411" t="s">
        <v>273</v>
      </c>
      <c r="D92" s="383">
        <f>IF(EAA!E14&gt;0,EAA!E14,EAA!E14*-1)</f>
        <v>0</v>
      </c>
      <c r="E92" s="361" t="s">
        <v>272</v>
      </c>
      <c r="F92" s="412">
        <f>IF(ESF!B17&gt;0,ESF!B17,ESF!B17*-1)</f>
        <v>0</v>
      </c>
      <c r="G92" s="384">
        <f t="shared" si="8"/>
        <v>0</v>
      </c>
      <c r="H92" s="411" t="s">
        <v>273</v>
      </c>
      <c r="I92" s="386">
        <f>IF(EAA!B14&gt;0,EAA!B14,EAA!B14*-1)</f>
        <v>0</v>
      </c>
      <c r="J92" s="361" t="s">
        <v>272</v>
      </c>
      <c r="K92" s="386">
        <f>IF(ESF!C17&gt;0,ESF!C17,ESF!C17*-1)</f>
        <v>0</v>
      </c>
      <c r="L92" s="387">
        <f t="shared" si="7"/>
        <v>0</v>
      </c>
      <c r="M92" s="108" t="s">
        <v>180</v>
      </c>
    </row>
    <row r="93" spans="1:13" ht="10.5" customHeight="1" x14ac:dyDescent="0.2">
      <c r="A93" s="79"/>
      <c r="B93" s="116" t="s">
        <v>182</v>
      </c>
      <c r="C93" s="411" t="s">
        <v>273</v>
      </c>
      <c r="D93" s="383">
        <f>IF(EAA!E15&gt;0,EAA!E15,EAA!E15*-1)</f>
        <v>2324542515.4899998</v>
      </c>
      <c r="E93" s="361" t="s">
        <v>272</v>
      </c>
      <c r="F93" s="412">
        <f>IF(ESF!B18&gt;0,ESF!B18,ESF!B18*-1)</f>
        <v>2324542515.4899998</v>
      </c>
      <c r="G93" s="384">
        <f t="shared" si="8"/>
        <v>0</v>
      </c>
      <c r="H93" s="411" t="s">
        <v>273</v>
      </c>
      <c r="I93" s="386">
        <f>IF(EAA!B15&gt;0,EAA!B15,EAA!B15*-1)</f>
        <v>2446900046.1599998</v>
      </c>
      <c r="J93" s="361" t="s">
        <v>272</v>
      </c>
      <c r="K93" s="386">
        <f>IF(ESF!C18&gt;0,ESF!C18,ESF!C18*-1)</f>
        <v>2446900046.1599998</v>
      </c>
      <c r="L93" s="387">
        <f t="shared" si="7"/>
        <v>0</v>
      </c>
      <c r="M93" s="108" t="s">
        <v>182</v>
      </c>
    </row>
    <row r="94" spans="1:13" ht="10.5" customHeight="1" x14ac:dyDescent="0.2">
      <c r="A94" s="79"/>
      <c r="B94" s="116" t="s">
        <v>184</v>
      </c>
      <c r="C94" s="411" t="s">
        <v>273</v>
      </c>
      <c r="D94" s="383">
        <f>IF(EAA!E16&gt;0,EAA!E16,EAA!E16*-1)</f>
        <v>511824823.24999994</v>
      </c>
      <c r="E94" s="361" t="s">
        <v>272</v>
      </c>
      <c r="F94" s="412">
        <f>IF(ESF!B19&gt;0,ESF!B19,ESF!B19*-1)</f>
        <v>511824823.25</v>
      </c>
      <c r="G94" s="384">
        <f t="shared" si="8"/>
        <v>0</v>
      </c>
      <c r="H94" s="411" t="s">
        <v>273</v>
      </c>
      <c r="I94" s="386">
        <f>IF(EAA!B16&gt;0,EAA!B16,EAA!B16*-1)</f>
        <v>474753919.82999998</v>
      </c>
      <c r="J94" s="361" t="s">
        <v>272</v>
      </c>
      <c r="K94" s="386">
        <f>IF(ESF!C19&gt;0,ESF!C19,ESF!C19*-1)</f>
        <v>474753919.82999998</v>
      </c>
      <c r="L94" s="387">
        <f t="shared" si="7"/>
        <v>0</v>
      </c>
      <c r="M94" s="108" t="s">
        <v>184</v>
      </c>
    </row>
    <row r="95" spans="1:13" ht="10.5" customHeight="1" x14ac:dyDescent="0.2">
      <c r="A95" s="79"/>
      <c r="B95" s="116" t="s">
        <v>186</v>
      </c>
      <c r="C95" s="411" t="s">
        <v>273</v>
      </c>
      <c r="D95" s="383">
        <f>IF(EAA!E17&gt;0,EAA!E17,EAA!E17*-1)</f>
        <v>15235260.560000002</v>
      </c>
      <c r="E95" s="361" t="s">
        <v>272</v>
      </c>
      <c r="F95" s="412">
        <f>IF(ESF!B20&gt;0,ESF!B20,ESF!B20*-1)</f>
        <v>15235260.560000001</v>
      </c>
      <c r="G95" s="384">
        <f t="shared" si="8"/>
        <v>0</v>
      </c>
      <c r="H95" s="411" t="s">
        <v>273</v>
      </c>
      <c r="I95" s="386">
        <f>IF(EAA!B17&gt;0,EAA!B17,EAA!B17*-1)</f>
        <v>13335260.560000001</v>
      </c>
      <c r="J95" s="361" t="s">
        <v>272</v>
      </c>
      <c r="K95" s="386">
        <f>IF(ESF!C20&gt;0,ESF!C20,ESF!C20*-1)</f>
        <v>13335260.560000001</v>
      </c>
      <c r="L95" s="387">
        <f t="shared" si="7"/>
        <v>0</v>
      </c>
      <c r="M95" s="108" t="s">
        <v>186</v>
      </c>
    </row>
    <row r="96" spans="1:13" ht="10.5" customHeight="1" x14ac:dyDescent="0.2">
      <c r="A96" s="79"/>
      <c r="B96" s="116" t="s">
        <v>188</v>
      </c>
      <c r="C96" s="411" t="s">
        <v>273</v>
      </c>
      <c r="D96" s="383">
        <f>IF(EAA!E18&gt;0,EAA!E18,EAA!E18*-1)</f>
        <v>316656845.81</v>
      </c>
      <c r="E96" s="361" t="s">
        <v>272</v>
      </c>
      <c r="F96" s="412">
        <f>IF(ESF!B21&gt;0,ESF!B21,ESF!B21*-1)</f>
        <v>316656845.81</v>
      </c>
      <c r="G96" s="384">
        <f t="shared" si="8"/>
        <v>0</v>
      </c>
      <c r="H96" s="411" t="s">
        <v>273</v>
      </c>
      <c r="I96" s="386">
        <f>IF(EAA!B18&gt;0,EAA!B18,EAA!B18*-1)</f>
        <v>316656845.81</v>
      </c>
      <c r="J96" s="361" t="s">
        <v>272</v>
      </c>
      <c r="K96" s="386">
        <f>IF(ESF!C21&gt;0,ESF!C21,ESF!C21*-1)</f>
        <v>316656845.81</v>
      </c>
      <c r="L96" s="387">
        <f t="shared" si="7"/>
        <v>0</v>
      </c>
      <c r="M96" s="108" t="s">
        <v>188</v>
      </c>
    </row>
    <row r="97" spans="1:13" ht="10.5" customHeight="1" x14ac:dyDescent="0.2">
      <c r="A97" s="79"/>
      <c r="B97" s="116" t="s">
        <v>190</v>
      </c>
      <c r="C97" s="411" t="s">
        <v>273</v>
      </c>
      <c r="D97" s="383">
        <f>IF(EAA!E19&gt;0,EAA!E19,EAA!E19*-1)</f>
        <v>1232245.98</v>
      </c>
      <c r="E97" s="361" t="s">
        <v>272</v>
      </c>
      <c r="F97" s="412">
        <f>IF(ESF!B22&gt;0,ESF!B22,ESF!B22*-1)</f>
        <v>1232245.98</v>
      </c>
      <c r="G97" s="384">
        <f t="shared" si="8"/>
        <v>0</v>
      </c>
      <c r="H97" s="411" t="s">
        <v>273</v>
      </c>
      <c r="I97" s="386">
        <f>IF(EAA!B19&gt;0,EAA!B19,EAA!B19*-1)</f>
        <v>1232245.98</v>
      </c>
      <c r="J97" s="361" t="s">
        <v>272</v>
      </c>
      <c r="K97" s="386">
        <f>IF(ESF!C22&gt;0,ESF!C22,ESF!C22*-1)</f>
        <v>1232245.98</v>
      </c>
      <c r="L97" s="387">
        <f t="shared" si="7"/>
        <v>0</v>
      </c>
      <c r="M97" s="108" t="s">
        <v>190</v>
      </c>
    </row>
    <row r="98" spans="1:13" ht="10.5" customHeight="1" x14ac:dyDescent="0.2">
      <c r="A98" s="79"/>
      <c r="B98" s="116" t="s">
        <v>192</v>
      </c>
      <c r="C98" s="411" t="s">
        <v>273</v>
      </c>
      <c r="D98" s="383">
        <f>IF(EAA!E20&gt;0,EAA!E20,EAA!E20*-1)</f>
        <v>0</v>
      </c>
      <c r="E98" s="361" t="s">
        <v>272</v>
      </c>
      <c r="F98" s="412">
        <f>IF(ESF!B23&gt;0,ESF!B23,ESF!B23*-1)</f>
        <v>0</v>
      </c>
      <c r="G98" s="384">
        <f t="shared" si="8"/>
        <v>0</v>
      </c>
      <c r="H98" s="411" t="s">
        <v>273</v>
      </c>
      <c r="I98" s="386">
        <f>IF(EAA!B20&gt;0,EAA!B20,EAA!B20*-1)</f>
        <v>0</v>
      </c>
      <c r="J98" s="361" t="s">
        <v>272</v>
      </c>
      <c r="K98" s="386">
        <f>IF(ESF!C23&gt;0,ESF!C23,ESF!C23*-1)</f>
        <v>0</v>
      </c>
      <c r="L98" s="387">
        <f t="shared" si="7"/>
        <v>0</v>
      </c>
      <c r="M98" s="108" t="s">
        <v>192</v>
      </c>
    </row>
    <row r="99" spans="1:13" ht="10.5" customHeight="1" thickBot="1" x14ac:dyDescent="0.25">
      <c r="A99" s="77"/>
      <c r="B99" s="138" t="s">
        <v>193</v>
      </c>
      <c r="C99" s="406" t="s">
        <v>273</v>
      </c>
      <c r="D99" s="391">
        <f>IF(EAA!E21&gt;0,EAA!E21,EAA!E21*-1)</f>
        <v>0</v>
      </c>
      <c r="E99" s="395" t="s">
        <v>272</v>
      </c>
      <c r="F99" s="414">
        <f>IF(ESF!B24&gt;0,ESF!B24,ESF!B24*-1)</f>
        <v>0</v>
      </c>
      <c r="G99" s="392">
        <f t="shared" si="8"/>
        <v>0</v>
      </c>
      <c r="H99" s="406" t="s">
        <v>273</v>
      </c>
      <c r="I99" s="394">
        <f>IF(EAA!B21&gt;0,EAA!B21,EAA!B21*-1)</f>
        <v>0</v>
      </c>
      <c r="J99" s="395" t="s">
        <v>272</v>
      </c>
      <c r="K99" s="394">
        <f>IF(ESF!C24&gt;0,ESF!C24,ESF!C24*-1)</f>
        <v>0</v>
      </c>
      <c r="L99" s="396">
        <f t="shared" si="7"/>
        <v>0</v>
      </c>
      <c r="M99" s="109" t="s">
        <v>193</v>
      </c>
    </row>
    <row r="100" spans="1:13" ht="10.5" customHeight="1" x14ac:dyDescent="0.2">
      <c r="A100" s="68" t="s">
        <v>94</v>
      </c>
      <c r="B100" s="117" t="s">
        <v>160</v>
      </c>
      <c r="C100" s="422" t="s">
        <v>273</v>
      </c>
      <c r="D100" s="413">
        <f>IF(EAA!F5&gt;0,EAA!F5,EAA!F5*-1)</f>
        <v>162983879.90999982</v>
      </c>
      <c r="E100" s="423" t="s">
        <v>288</v>
      </c>
      <c r="F100" s="428">
        <f>IF(CSF!$B5&gt;0,CSF!$B5,CSF!$C5)</f>
        <v>162983879.91</v>
      </c>
      <c r="G100" s="432">
        <f>ROUND(D100-F100,2)</f>
        <v>0</v>
      </c>
      <c r="H100" s="453"/>
      <c r="I100" s="454"/>
      <c r="J100" s="454"/>
      <c r="K100" s="433"/>
      <c r="L100" s="434"/>
      <c r="M100" s="110" t="s">
        <v>160</v>
      </c>
    </row>
    <row r="101" spans="1:13" ht="10.5" customHeight="1" x14ac:dyDescent="0.2">
      <c r="A101" s="67"/>
      <c r="B101" s="117" t="s">
        <v>162</v>
      </c>
      <c r="C101" s="411" t="s">
        <v>273</v>
      </c>
      <c r="D101" s="413">
        <f>IF(EAA!F6&gt;0,EAA!F6,EAA!F6*-1)</f>
        <v>29602041.250000037</v>
      </c>
      <c r="E101" s="361" t="s">
        <v>288</v>
      </c>
      <c r="F101" s="412">
        <f>IF(CSF!$B6&gt;0,CSF!$B6,CSF!$C6)</f>
        <v>29602041.25</v>
      </c>
      <c r="G101" s="384">
        <f>ROUND(D101-F101,2)</f>
        <v>0</v>
      </c>
      <c r="H101" s="453"/>
      <c r="I101" s="454"/>
      <c r="J101" s="454"/>
      <c r="K101" s="433"/>
      <c r="L101" s="434"/>
      <c r="M101" s="110" t="s">
        <v>162</v>
      </c>
    </row>
    <row r="102" spans="1:13" ht="10.5" customHeight="1" x14ac:dyDescent="0.2">
      <c r="A102" s="67"/>
      <c r="B102" s="117" t="s">
        <v>164</v>
      </c>
      <c r="C102" s="411" t="s">
        <v>273</v>
      </c>
      <c r="D102" s="413">
        <f>IF(EAA!F7&gt;0,EAA!F7,EAA!F7*-1)</f>
        <v>1948077.8000000119</v>
      </c>
      <c r="E102" s="361" t="s">
        <v>288</v>
      </c>
      <c r="F102" s="412">
        <f>IF(CSF!$B7&gt;0,CSF!$B7,CSF!$C7)</f>
        <v>1948077.8</v>
      </c>
      <c r="G102" s="384">
        <f t="shared" ref="G102:G115" si="9">ROUND(D102-F102,2)</f>
        <v>0</v>
      </c>
      <c r="H102" s="453"/>
      <c r="I102" s="454"/>
      <c r="J102" s="454"/>
      <c r="K102" s="433"/>
      <c r="L102" s="434"/>
      <c r="M102" s="110" t="s">
        <v>164</v>
      </c>
    </row>
    <row r="103" spans="1:13" ht="10.5" customHeight="1" x14ac:dyDescent="0.2">
      <c r="A103" s="67"/>
      <c r="B103" s="117" t="s">
        <v>166</v>
      </c>
      <c r="C103" s="411" t="s">
        <v>273</v>
      </c>
      <c r="D103" s="413">
        <f>IF(EAA!F8&gt;0,EAA!F8,EAA!F8*-1)</f>
        <v>0</v>
      </c>
      <c r="E103" s="361" t="s">
        <v>288</v>
      </c>
      <c r="F103" s="412">
        <f>IF(CSF!$B8&gt;0,CSF!$B8,CSF!$C8)</f>
        <v>0</v>
      </c>
      <c r="G103" s="384">
        <f t="shared" si="9"/>
        <v>0</v>
      </c>
      <c r="H103" s="453"/>
      <c r="I103" s="454"/>
      <c r="J103" s="454"/>
      <c r="K103" s="433"/>
      <c r="L103" s="434"/>
      <c r="M103" s="110" t="s">
        <v>166</v>
      </c>
    </row>
    <row r="104" spans="1:13" ht="10.5" customHeight="1" x14ac:dyDescent="0.2">
      <c r="A104" s="67"/>
      <c r="B104" s="117" t="s">
        <v>168</v>
      </c>
      <c r="C104" s="411" t="s">
        <v>273</v>
      </c>
      <c r="D104" s="413">
        <f>IF(EAA!F9&gt;0,EAA!F9,EAA!F9*-1)</f>
        <v>0</v>
      </c>
      <c r="E104" s="361" t="s">
        <v>288</v>
      </c>
      <c r="F104" s="412">
        <f>IF(CSF!$B9&gt;0,CSF!$B9,CSF!$C9)</f>
        <v>0</v>
      </c>
      <c r="G104" s="384">
        <f t="shared" si="9"/>
        <v>0</v>
      </c>
      <c r="H104" s="453"/>
      <c r="I104" s="454"/>
      <c r="J104" s="454"/>
      <c r="K104" s="433"/>
      <c r="L104" s="434"/>
      <c r="M104" s="110" t="s">
        <v>168</v>
      </c>
    </row>
    <row r="105" spans="1:13" ht="10.5" customHeight="1" x14ac:dyDescent="0.2">
      <c r="A105" s="67"/>
      <c r="B105" s="117" t="s">
        <v>170</v>
      </c>
      <c r="C105" s="411" t="s">
        <v>273</v>
      </c>
      <c r="D105" s="413">
        <f>IF(EAA!F10&gt;0,EAA!F10,EAA!F10*-1)</f>
        <v>0</v>
      </c>
      <c r="E105" s="361" t="s">
        <v>288</v>
      </c>
      <c r="F105" s="412">
        <f>IF(CSF!$B10&gt;0,CSF!$B10,CSF!$C10)</f>
        <v>0</v>
      </c>
      <c r="G105" s="384">
        <f t="shared" si="9"/>
        <v>0</v>
      </c>
      <c r="H105" s="453"/>
      <c r="I105" s="454"/>
      <c r="J105" s="454"/>
      <c r="K105" s="433"/>
      <c r="L105" s="434"/>
      <c r="M105" s="110" t="s">
        <v>170</v>
      </c>
    </row>
    <row r="106" spans="1:13" ht="10.5" customHeight="1" x14ac:dyDescent="0.2">
      <c r="A106" s="67"/>
      <c r="B106" s="117" t="s">
        <v>172</v>
      </c>
      <c r="C106" s="411" t="s">
        <v>273</v>
      </c>
      <c r="D106" s="413">
        <f>IF(EAA!F11&gt;0,EAA!F11,EAA!F11*-1)</f>
        <v>0</v>
      </c>
      <c r="E106" s="361" t="s">
        <v>288</v>
      </c>
      <c r="F106" s="412">
        <f>IF(CSF!$B11&gt;0,CSF!$B11,CSF!$C11)</f>
        <v>0</v>
      </c>
      <c r="G106" s="384">
        <f t="shared" si="9"/>
        <v>0</v>
      </c>
      <c r="H106" s="453"/>
      <c r="I106" s="454"/>
      <c r="J106" s="454"/>
      <c r="K106" s="433"/>
      <c r="L106" s="434"/>
      <c r="M106" s="110" t="s">
        <v>172</v>
      </c>
    </row>
    <row r="107" spans="1:13" ht="10.5" customHeight="1" x14ac:dyDescent="0.2">
      <c r="A107" s="67"/>
      <c r="B107" s="117" t="s">
        <v>178</v>
      </c>
      <c r="C107" s="411" t="s">
        <v>273</v>
      </c>
      <c r="D107" s="413">
        <f>IF(EAA!F13&gt;0,EAA!F13,EAA!F13*-1)</f>
        <v>0</v>
      </c>
      <c r="E107" s="361" t="s">
        <v>288</v>
      </c>
      <c r="F107" s="412">
        <f>IF(CSF!$B14&gt;0,CSF!$B14,CSF!$C14)</f>
        <v>0</v>
      </c>
      <c r="G107" s="384">
        <f t="shared" si="9"/>
        <v>0</v>
      </c>
      <c r="H107" s="453"/>
      <c r="I107" s="454"/>
      <c r="J107" s="454"/>
      <c r="K107" s="433"/>
      <c r="L107" s="434"/>
      <c r="M107" s="110" t="s">
        <v>178</v>
      </c>
    </row>
    <row r="108" spans="1:13" ht="10.5" customHeight="1" x14ac:dyDescent="0.2">
      <c r="A108" s="67"/>
      <c r="B108" s="117" t="s">
        <v>180</v>
      </c>
      <c r="C108" s="411" t="s">
        <v>273</v>
      </c>
      <c r="D108" s="413">
        <f>IF(EAA!F14&gt;0,EAA!F14,EAA!F14*-1)</f>
        <v>0</v>
      </c>
      <c r="E108" s="361" t="s">
        <v>288</v>
      </c>
      <c r="F108" s="412">
        <f>IF(CSF!$B15&gt;0,CSF!$B15,CSF!$C15)</f>
        <v>0</v>
      </c>
      <c r="G108" s="384">
        <f t="shared" si="9"/>
        <v>0</v>
      </c>
      <c r="H108" s="453"/>
      <c r="I108" s="454"/>
      <c r="J108" s="454"/>
      <c r="K108" s="433"/>
      <c r="L108" s="434"/>
      <c r="M108" s="110" t="s">
        <v>180</v>
      </c>
    </row>
    <row r="109" spans="1:13" ht="10.5" customHeight="1" x14ac:dyDescent="0.2">
      <c r="A109" s="67"/>
      <c r="B109" s="117" t="s">
        <v>182</v>
      </c>
      <c r="C109" s="411" t="s">
        <v>273</v>
      </c>
      <c r="D109" s="413">
        <f>IF(EAA!F15&gt;0,EAA!F15,EAA!F15*-1)</f>
        <v>122357530.67000008</v>
      </c>
      <c r="E109" s="361" t="s">
        <v>288</v>
      </c>
      <c r="F109" s="412">
        <f>IF(CSF!$B16&gt;0,CSF!$B16,CSF!$C16)</f>
        <v>122357530.67</v>
      </c>
      <c r="G109" s="384">
        <f t="shared" si="9"/>
        <v>0</v>
      </c>
      <c r="H109" s="453"/>
      <c r="I109" s="454"/>
      <c r="J109" s="454"/>
      <c r="K109" s="433"/>
      <c r="L109" s="434"/>
      <c r="M109" s="110" t="s">
        <v>182</v>
      </c>
    </row>
    <row r="110" spans="1:13" ht="10.5" customHeight="1" x14ac:dyDescent="0.2">
      <c r="A110" s="67"/>
      <c r="B110" s="117" t="s">
        <v>184</v>
      </c>
      <c r="C110" s="411" t="s">
        <v>273</v>
      </c>
      <c r="D110" s="413">
        <f>IF(EAA!F16&gt;0,EAA!F16,EAA!F16*-1)</f>
        <v>37070903.419999957</v>
      </c>
      <c r="E110" s="361" t="s">
        <v>288</v>
      </c>
      <c r="F110" s="412">
        <f>IF(CSF!$B17&gt;0,CSF!$B17,CSF!$C17)</f>
        <v>37070903.420000002</v>
      </c>
      <c r="G110" s="384">
        <f t="shared" si="9"/>
        <v>0</v>
      </c>
      <c r="H110" s="453"/>
      <c r="I110" s="454"/>
      <c r="J110" s="454"/>
      <c r="K110" s="433"/>
      <c r="L110" s="434"/>
      <c r="M110" s="110" t="s">
        <v>184</v>
      </c>
    </row>
    <row r="111" spans="1:13" ht="10.5" customHeight="1" x14ac:dyDescent="0.2">
      <c r="A111" s="67"/>
      <c r="B111" s="117" t="s">
        <v>186</v>
      </c>
      <c r="C111" s="411" t="s">
        <v>273</v>
      </c>
      <c r="D111" s="413">
        <f>IF(EAA!F17&gt;0,EAA!F17,EAA!F17*-1)</f>
        <v>1900000.0000000019</v>
      </c>
      <c r="E111" s="361" t="s">
        <v>288</v>
      </c>
      <c r="F111" s="412">
        <f>IF(CSF!$B18&gt;0,CSF!$B18,CSF!$C18)</f>
        <v>1900000</v>
      </c>
      <c r="G111" s="384">
        <f t="shared" si="9"/>
        <v>0</v>
      </c>
      <c r="H111" s="453"/>
      <c r="I111" s="454"/>
      <c r="J111" s="454"/>
      <c r="K111" s="433"/>
      <c r="L111" s="434"/>
      <c r="M111" s="110" t="s">
        <v>186</v>
      </c>
    </row>
    <row r="112" spans="1:13" ht="10.5" customHeight="1" x14ac:dyDescent="0.2">
      <c r="A112" s="67"/>
      <c r="B112" s="117" t="s">
        <v>188</v>
      </c>
      <c r="C112" s="411" t="s">
        <v>273</v>
      </c>
      <c r="D112" s="413">
        <f>IF(EAA!F18&gt;0,EAA!F18,EAA!F18*-1)</f>
        <v>0</v>
      </c>
      <c r="E112" s="361" t="s">
        <v>288</v>
      </c>
      <c r="F112" s="412">
        <f>IF(CSF!$B19&gt;0,CSF!$B19,CSF!$C19)</f>
        <v>0</v>
      </c>
      <c r="G112" s="384">
        <f t="shared" si="9"/>
        <v>0</v>
      </c>
      <c r="H112" s="453"/>
      <c r="I112" s="454"/>
      <c r="J112" s="454"/>
      <c r="K112" s="433"/>
      <c r="L112" s="434"/>
      <c r="M112" s="110" t="s">
        <v>188</v>
      </c>
    </row>
    <row r="113" spans="1:13" ht="10.5" customHeight="1" x14ac:dyDescent="0.2">
      <c r="A113" s="67"/>
      <c r="B113" s="117" t="s">
        <v>190</v>
      </c>
      <c r="C113" s="411" t="s">
        <v>273</v>
      </c>
      <c r="D113" s="413">
        <f>IF(EAA!F19&gt;0,EAA!F19,EAA!F19*-1)</f>
        <v>0</v>
      </c>
      <c r="E113" s="361" t="s">
        <v>288</v>
      </c>
      <c r="F113" s="412">
        <f>IF(CSF!$B20&gt;0,CSF!$B20,CSF!$C20)</f>
        <v>0</v>
      </c>
      <c r="G113" s="384">
        <f t="shared" si="9"/>
        <v>0</v>
      </c>
      <c r="H113" s="453"/>
      <c r="I113" s="454"/>
      <c r="J113" s="454"/>
      <c r="K113" s="433"/>
      <c r="L113" s="434"/>
      <c r="M113" s="110" t="s">
        <v>190</v>
      </c>
    </row>
    <row r="114" spans="1:13" ht="10.5" customHeight="1" x14ac:dyDescent="0.2">
      <c r="A114" s="67"/>
      <c r="B114" s="117" t="s">
        <v>192</v>
      </c>
      <c r="C114" s="411" t="s">
        <v>273</v>
      </c>
      <c r="D114" s="413">
        <f>IF(EAA!F20&gt;0,EAA!F20,EAA!F20*-1)</f>
        <v>0</v>
      </c>
      <c r="E114" s="361" t="s">
        <v>288</v>
      </c>
      <c r="F114" s="412">
        <f>IF(CSF!$B21&gt;0,CSF!$B21,CSF!$C21)</f>
        <v>0</v>
      </c>
      <c r="G114" s="384">
        <f t="shared" si="9"/>
        <v>0</v>
      </c>
      <c r="H114" s="453"/>
      <c r="I114" s="454"/>
      <c r="J114" s="454"/>
      <c r="K114" s="433"/>
      <c r="L114" s="434"/>
      <c r="M114" s="110" t="s">
        <v>192</v>
      </c>
    </row>
    <row r="115" spans="1:13" ht="10.5" customHeight="1" thickBot="1" x14ac:dyDescent="0.25">
      <c r="A115" s="67"/>
      <c r="B115" s="117" t="s">
        <v>193</v>
      </c>
      <c r="C115" s="416" t="s">
        <v>273</v>
      </c>
      <c r="D115" s="391">
        <f>IF(EAA!F21&gt;0,EAA!F21,EAA!F21*-1)</f>
        <v>0</v>
      </c>
      <c r="E115" s="417" t="s">
        <v>288</v>
      </c>
      <c r="F115" s="418">
        <f>IF(CSF!$B22&gt;0,CSF!$B22,CSF!$C22)</f>
        <v>0</v>
      </c>
      <c r="G115" s="392">
        <f t="shared" si="9"/>
        <v>0</v>
      </c>
      <c r="H115" s="453"/>
      <c r="I115" s="454"/>
      <c r="J115" s="454"/>
      <c r="K115" s="433"/>
      <c r="L115" s="435"/>
      <c r="M115" s="110" t="s">
        <v>193</v>
      </c>
    </row>
    <row r="116" spans="1:13" ht="10.5" customHeight="1" thickBot="1" x14ac:dyDescent="0.25">
      <c r="A116" s="78" t="s">
        <v>97</v>
      </c>
      <c r="B116" s="118"/>
      <c r="C116" s="355" t="s">
        <v>287</v>
      </c>
      <c r="D116" s="365">
        <f>IF(ADP!E34&gt;0,ADP!E34,ADP!E34*-1)</f>
        <v>103602455.56999999</v>
      </c>
      <c r="E116" s="357" t="s">
        <v>272</v>
      </c>
      <c r="F116" s="365">
        <f>IF(ESF!E26&gt;0,ESF!E26,ESF!E26*-1)</f>
        <v>103602455.57000001</v>
      </c>
      <c r="G116" s="368">
        <f>ROUND(D116-F116,2)</f>
        <v>0</v>
      </c>
      <c r="H116" s="355" t="s">
        <v>287</v>
      </c>
      <c r="I116" s="356">
        <f>IF(ADP!D34&gt;0,ADP!D34,ADP!D34*-1)</f>
        <v>131164127.61</v>
      </c>
      <c r="J116" s="357" t="s">
        <v>272</v>
      </c>
      <c r="K116" s="356">
        <f>IF(ESF!F26&gt;0,ESF!F26,ESF!F26*-1)</f>
        <v>131164127.61000001</v>
      </c>
      <c r="L116" s="436">
        <f t="shared" ref="L116" si="10">ROUND(I116-K116,2)</f>
        <v>0</v>
      </c>
      <c r="M116" s="111"/>
    </row>
    <row r="117" spans="1:13" ht="10.5" customHeight="1" x14ac:dyDescent="0.2"/>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11811023622047245" right="0.11811023622047245" top="0.35433070866141736" bottom="0.35433070866141736" header="0.31496062992125984" footer="0.31496062992125984"/>
  <pageSetup scale="80" orientation="landscape"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I26" sqref="I26"/>
    </sheetView>
  </sheetViews>
  <sheetFormatPr baseColWidth="10" defaultColWidth="11.42578125" defaultRowHeight="11.25" x14ac:dyDescent="0.2"/>
  <cols>
    <col min="1" max="1" width="0.85546875" style="3" customWidth="1"/>
    <col min="2" max="2" width="43.2851562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504" t="s">
        <v>703</v>
      </c>
      <c r="B1" s="505"/>
      <c r="C1" s="505"/>
      <c r="D1" s="505"/>
      <c r="E1" s="506"/>
    </row>
    <row r="2" spans="1:5" x14ac:dyDescent="0.2">
      <c r="A2" s="255"/>
      <c r="B2" s="255"/>
      <c r="C2" s="255"/>
      <c r="D2" s="255"/>
      <c r="E2" s="255"/>
    </row>
    <row r="3" spans="1:5" ht="15" customHeight="1" x14ac:dyDescent="0.2">
      <c r="A3" s="523" t="s">
        <v>100</v>
      </c>
      <c r="B3" s="523"/>
      <c r="C3" s="153" t="s">
        <v>636</v>
      </c>
      <c r="D3" s="153" t="s">
        <v>333</v>
      </c>
      <c r="E3" s="153" t="s">
        <v>637</v>
      </c>
    </row>
    <row r="4" spans="1:5" x14ac:dyDescent="0.2">
      <c r="A4" s="256"/>
      <c r="B4" s="257"/>
      <c r="C4" s="258"/>
      <c r="D4" s="258"/>
      <c r="E4" s="258"/>
    </row>
    <row r="5" spans="1:5" ht="12.95" customHeight="1" x14ac:dyDescent="0.2">
      <c r="A5" s="259" t="s">
        <v>638</v>
      </c>
      <c r="B5" s="260"/>
      <c r="C5" s="268">
        <f>C6+C7</f>
        <v>1110168831.4100001</v>
      </c>
      <c r="D5" s="268">
        <f>D6+D7</f>
        <v>901554779.90999997</v>
      </c>
      <c r="E5" s="268">
        <f>E6+E7</f>
        <v>867174507.11000001</v>
      </c>
    </row>
    <row r="6" spans="1:5" ht="12.95" customHeight="1" x14ac:dyDescent="0.2">
      <c r="A6" s="261"/>
      <c r="B6" s="262" t="s">
        <v>639</v>
      </c>
      <c r="C6" s="322"/>
      <c r="D6" s="322"/>
      <c r="E6" s="322"/>
    </row>
    <row r="7" spans="1:5" ht="12.95" customHeight="1" x14ac:dyDescent="0.2">
      <c r="A7" s="261"/>
      <c r="B7" s="262" t="s">
        <v>640</v>
      </c>
      <c r="C7" s="322">
        <v>1110168831.4100001</v>
      </c>
      <c r="D7" s="322">
        <v>901554779.90999997</v>
      </c>
      <c r="E7" s="322">
        <v>867174507.11000001</v>
      </c>
    </row>
    <row r="8" spans="1:5" x14ac:dyDescent="0.2">
      <c r="A8" s="261"/>
      <c r="B8" s="264"/>
      <c r="C8" s="322"/>
      <c r="D8" s="322"/>
      <c r="E8" s="322"/>
    </row>
    <row r="9" spans="1:5" ht="12.95" customHeight="1" x14ac:dyDescent="0.2">
      <c r="A9" s="259" t="s">
        <v>641</v>
      </c>
      <c r="B9" s="260"/>
      <c r="C9" s="268">
        <f>C10+C11</f>
        <v>1101718831.4100001</v>
      </c>
      <c r="D9" s="268">
        <f>D10+D11</f>
        <v>695601395.58000004</v>
      </c>
      <c r="E9" s="268">
        <f>E10+E11</f>
        <v>695532908.41999996</v>
      </c>
    </row>
    <row r="10" spans="1:5" ht="12.95" customHeight="1" x14ac:dyDescent="0.2">
      <c r="A10" s="261"/>
      <c r="B10" s="262" t="s">
        <v>642</v>
      </c>
      <c r="C10" s="322"/>
      <c r="D10" s="322"/>
      <c r="E10" s="322"/>
    </row>
    <row r="11" spans="1:5" ht="12.95" customHeight="1" x14ac:dyDescent="0.2">
      <c r="A11" s="261"/>
      <c r="B11" s="262" t="s">
        <v>643</v>
      </c>
      <c r="C11" s="322">
        <v>1101718831.4100001</v>
      </c>
      <c r="D11" s="322">
        <v>695601395.58000004</v>
      </c>
      <c r="E11" s="322">
        <v>695532908.41999996</v>
      </c>
    </row>
    <row r="12" spans="1:5" x14ac:dyDescent="0.2">
      <c r="A12" s="261"/>
      <c r="B12" s="264"/>
      <c r="C12" s="322"/>
      <c r="D12" s="322"/>
      <c r="E12" s="322"/>
    </row>
    <row r="13" spans="1:5" ht="12.95" customHeight="1" x14ac:dyDescent="0.2">
      <c r="A13" s="259" t="s">
        <v>644</v>
      </c>
      <c r="B13" s="260"/>
      <c r="C13" s="268">
        <f>C5-C9</f>
        <v>8450000</v>
      </c>
      <c r="D13" s="268">
        <f>D5-D9</f>
        <v>205953384.32999992</v>
      </c>
      <c r="E13" s="268">
        <f>E5-E9</f>
        <v>171641598.69000006</v>
      </c>
    </row>
    <row r="14" spans="1:5" x14ac:dyDescent="0.2">
      <c r="A14" s="265"/>
      <c r="B14" s="266"/>
      <c r="C14" s="267"/>
      <c r="D14" s="267"/>
      <c r="E14" s="267"/>
    </row>
    <row r="15" spans="1:5" ht="15" customHeight="1" x14ac:dyDescent="0.2">
      <c r="A15" s="523" t="s">
        <v>100</v>
      </c>
      <c r="B15" s="523"/>
      <c r="C15" s="153" t="s">
        <v>636</v>
      </c>
      <c r="D15" s="153" t="s">
        <v>333</v>
      </c>
      <c r="E15" s="153" t="s">
        <v>637</v>
      </c>
    </row>
    <row r="16" spans="1:5" x14ac:dyDescent="0.2">
      <c r="A16" s="261"/>
      <c r="B16" s="262"/>
      <c r="C16" s="268"/>
      <c r="D16" s="268"/>
      <c r="E16" s="268"/>
    </row>
    <row r="17" spans="1:5" ht="12.95" customHeight="1" x14ac:dyDescent="0.2">
      <c r="A17" s="259" t="s">
        <v>645</v>
      </c>
      <c r="B17" s="260"/>
      <c r="C17" s="268">
        <f>C13</f>
        <v>8450000</v>
      </c>
      <c r="D17" s="268">
        <f>D13</f>
        <v>205953384.32999992</v>
      </c>
      <c r="E17" s="268">
        <f>E13</f>
        <v>171641598.69000006</v>
      </c>
    </row>
    <row r="18" spans="1:5" x14ac:dyDescent="0.2">
      <c r="A18" s="261"/>
      <c r="B18" s="262"/>
      <c r="C18" s="268"/>
      <c r="D18" s="268"/>
      <c r="E18" s="268"/>
    </row>
    <row r="19" spans="1:5" ht="12.95" customHeight="1" x14ac:dyDescent="0.2">
      <c r="A19" s="259" t="s">
        <v>646</v>
      </c>
      <c r="B19" s="260"/>
      <c r="C19" s="322">
        <v>7300000</v>
      </c>
      <c r="D19" s="322">
        <v>4146891.98</v>
      </c>
      <c r="E19" s="322">
        <v>4146891.98</v>
      </c>
    </row>
    <row r="20" spans="1:5" x14ac:dyDescent="0.2">
      <c r="A20" s="261"/>
      <c r="B20" s="262"/>
      <c r="C20" s="322"/>
      <c r="D20" s="322"/>
      <c r="E20" s="322"/>
    </row>
    <row r="21" spans="1:5" ht="12.95" customHeight="1" x14ac:dyDescent="0.2">
      <c r="A21" s="259" t="s">
        <v>647</v>
      </c>
      <c r="B21" s="260"/>
      <c r="C21" s="268">
        <f>C17+C19</f>
        <v>15750000</v>
      </c>
      <c r="D21" s="268">
        <f>D17+D19</f>
        <v>210100276.30999991</v>
      </c>
      <c r="E21" s="268">
        <f>E17+E19</f>
        <v>175788490.67000005</v>
      </c>
    </row>
    <row r="22" spans="1:5" x14ac:dyDescent="0.2">
      <c r="A22" s="265"/>
      <c r="B22" s="266"/>
      <c r="C22" s="267"/>
      <c r="D22" s="267"/>
      <c r="E22" s="267"/>
    </row>
    <row r="23" spans="1:5" ht="15" customHeight="1" x14ac:dyDescent="0.2">
      <c r="A23" s="523" t="s">
        <v>100</v>
      </c>
      <c r="B23" s="523"/>
      <c r="C23" s="153" t="s">
        <v>636</v>
      </c>
      <c r="D23" s="153" t="s">
        <v>333</v>
      </c>
      <c r="E23" s="153" t="s">
        <v>637</v>
      </c>
    </row>
    <row r="24" spans="1:5" x14ac:dyDescent="0.2">
      <c r="A24" s="261"/>
      <c r="B24" s="262"/>
      <c r="C24" s="268"/>
      <c r="D24" s="268"/>
      <c r="E24" s="268"/>
    </row>
    <row r="25" spans="1:5" ht="12.95" customHeight="1" x14ac:dyDescent="0.2">
      <c r="A25" s="259" t="s">
        <v>648</v>
      </c>
      <c r="B25" s="260"/>
      <c r="C25" s="263"/>
      <c r="D25" s="263"/>
      <c r="E25" s="263"/>
    </row>
    <row r="26" spans="1:5" x14ac:dyDescent="0.2">
      <c r="A26" s="261"/>
      <c r="B26" s="262"/>
      <c r="C26" s="322"/>
      <c r="D26" s="322"/>
      <c r="E26" s="322"/>
    </row>
    <row r="27" spans="1:5" ht="12.95" customHeight="1" x14ac:dyDescent="0.2">
      <c r="A27" s="259" t="s">
        <v>649</v>
      </c>
      <c r="B27" s="260"/>
      <c r="C27" s="322">
        <v>8450000</v>
      </c>
      <c r="D27" s="322">
        <v>6750233.7999999998</v>
      </c>
      <c r="E27" s="322">
        <v>6750233.7999999998</v>
      </c>
    </row>
    <row r="28" spans="1:5" x14ac:dyDescent="0.2">
      <c r="A28" s="261"/>
      <c r="B28" s="262"/>
      <c r="C28" s="322"/>
      <c r="D28" s="322"/>
      <c r="E28" s="322"/>
    </row>
    <row r="29" spans="1:5" ht="12.95" customHeight="1" x14ac:dyDescent="0.2">
      <c r="A29" s="259" t="s">
        <v>650</v>
      </c>
      <c r="B29" s="260"/>
      <c r="C29" s="268">
        <f>C25-C27</f>
        <v>-8450000</v>
      </c>
      <c r="D29" s="268">
        <f>D25-D27</f>
        <v>-6750233.7999999998</v>
      </c>
      <c r="E29" s="268">
        <f>E25-E27</f>
        <v>-6750233.7999999998</v>
      </c>
    </row>
    <row r="31" spans="1:5" x14ac:dyDescent="0.2">
      <c r="B31" s="269" t="s">
        <v>441</v>
      </c>
    </row>
  </sheetData>
  <protectedRanges>
    <protectedRange sqref="B31" name="Rango1"/>
  </protectedRanges>
  <mergeCells count="4">
    <mergeCell ref="A1:E1"/>
    <mergeCell ref="A3:B3"/>
    <mergeCell ref="A15:B15"/>
    <mergeCell ref="A23:B23"/>
  </mergeCells>
  <pageMargins left="0.31496062992125984" right="0.31496062992125984" top="0.74803149606299213" bottom="0.74803149606299213"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election activeCell="Q9" sqref="Q9:Q10"/>
    </sheetView>
  </sheetViews>
  <sheetFormatPr baseColWidth="10" defaultColWidth="11.42578125" defaultRowHeight="11.25" x14ac:dyDescent="0.2"/>
  <cols>
    <col min="1" max="1" width="16.42578125" style="3" bestFit="1" customWidth="1"/>
    <col min="2" max="2" width="12" style="3" customWidth="1"/>
    <col min="3" max="3" width="7.28515625" style="3" customWidth="1"/>
    <col min="4" max="4" width="10.85546875" style="3" customWidth="1"/>
    <col min="5" max="5" width="13.5703125" style="148" customWidth="1"/>
    <col min="6" max="6" width="13" style="3" customWidth="1"/>
    <col min="7" max="7" width="15.5703125" style="3" customWidth="1"/>
    <col min="8" max="8" width="14.7109375" style="148" customWidth="1"/>
    <col min="9" max="9" width="10.140625" style="148" customWidth="1"/>
    <col min="10" max="16384" width="11.42578125" style="3"/>
  </cols>
  <sheetData>
    <row r="1" spans="1:9" ht="14.45" customHeight="1" x14ac:dyDescent="0.2">
      <c r="A1" s="439" t="s">
        <v>669</v>
      </c>
      <c r="B1" s="439"/>
      <c r="C1" s="439"/>
      <c r="D1" s="439"/>
      <c r="E1" s="439"/>
      <c r="F1" s="439"/>
      <c r="G1" s="439"/>
      <c r="H1" s="143" t="s">
        <v>0</v>
      </c>
      <c r="I1" s="270">
        <v>2025</v>
      </c>
    </row>
    <row r="2" spans="1:9" ht="14.45" customHeight="1" x14ac:dyDescent="0.2">
      <c r="A2" s="439" t="s">
        <v>651</v>
      </c>
      <c r="B2" s="439"/>
      <c r="C2" s="439"/>
      <c r="D2" s="439"/>
      <c r="E2" s="439"/>
      <c r="F2" s="439"/>
      <c r="G2" s="439"/>
      <c r="H2" s="144" t="s">
        <v>2</v>
      </c>
      <c r="I2" s="145" t="s">
        <v>3</v>
      </c>
    </row>
    <row r="3" spans="1:9" ht="14.45" customHeight="1" x14ac:dyDescent="0.2">
      <c r="A3" s="439" t="s">
        <v>670</v>
      </c>
      <c r="B3" s="439"/>
      <c r="C3" s="439"/>
      <c r="D3" s="439"/>
      <c r="E3" s="439"/>
      <c r="F3" s="439"/>
      <c r="G3" s="439"/>
      <c r="H3" s="146" t="s">
        <v>4</v>
      </c>
      <c r="I3" s="147">
        <v>3</v>
      </c>
    </row>
    <row r="4" spans="1:9" ht="12" thickBot="1" x14ac:dyDescent="0.25"/>
    <row r="5" spans="1:9" ht="15.75" customHeight="1" x14ac:dyDescent="0.2">
      <c r="A5" s="474" t="s">
        <v>5</v>
      </c>
      <c r="B5" s="474" t="s">
        <v>322</v>
      </c>
      <c r="C5" s="474" t="s">
        <v>271</v>
      </c>
      <c r="D5" s="476" t="s">
        <v>323</v>
      </c>
      <c r="E5" s="470" t="s">
        <v>284</v>
      </c>
      <c r="F5" s="476" t="s">
        <v>271</v>
      </c>
      <c r="G5" s="476" t="s">
        <v>323</v>
      </c>
      <c r="H5" s="470" t="s">
        <v>284</v>
      </c>
      <c r="I5" s="472" t="s">
        <v>285</v>
      </c>
    </row>
    <row r="6" spans="1:9" ht="15" customHeight="1" x14ac:dyDescent="0.2">
      <c r="A6" s="475"/>
      <c r="B6" s="475"/>
      <c r="C6" s="475"/>
      <c r="D6" s="477"/>
      <c r="E6" s="471"/>
      <c r="F6" s="477"/>
      <c r="G6" s="477"/>
      <c r="H6" s="471"/>
      <c r="I6" s="473"/>
    </row>
    <row r="7" spans="1:9" x14ac:dyDescent="0.2">
      <c r="A7" s="323" t="s">
        <v>289</v>
      </c>
      <c r="B7" s="324" t="s">
        <v>324</v>
      </c>
      <c r="C7" s="325" t="s">
        <v>325</v>
      </c>
      <c r="D7" s="325" t="s">
        <v>326</v>
      </c>
      <c r="E7" s="326">
        <f>+EAI!B15</f>
        <v>1110168831.4099998</v>
      </c>
      <c r="F7" s="325" t="s">
        <v>327</v>
      </c>
      <c r="G7" s="325" t="s">
        <v>328</v>
      </c>
      <c r="H7" s="326">
        <f>+Memoria!C41</f>
        <v>1110168831.4100001</v>
      </c>
      <c r="I7" s="327">
        <f>ROUND(E7-H7,2)</f>
        <v>0</v>
      </c>
    </row>
    <row r="8" spans="1:9" ht="22.5" x14ac:dyDescent="0.2">
      <c r="A8" s="328" t="s">
        <v>292</v>
      </c>
      <c r="B8" s="329" t="s">
        <v>329</v>
      </c>
      <c r="C8" s="330" t="s">
        <v>325</v>
      </c>
      <c r="D8" s="330" t="s">
        <v>330</v>
      </c>
      <c r="E8" s="331">
        <f>+EAI!C15</f>
        <v>22466910.84</v>
      </c>
      <c r="F8" s="330" t="s">
        <v>327</v>
      </c>
      <c r="G8" s="330" t="s">
        <v>331</v>
      </c>
      <c r="H8" s="331">
        <f>+Memoria!C43</f>
        <v>22466910.84</v>
      </c>
      <c r="I8" s="332">
        <f>ROUND(E8-H8,2)</f>
        <v>0</v>
      </c>
    </row>
    <row r="9" spans="1:9" x14ac:dyDescent="0.2">
      <c r="A9" s="328" t="s">
        <v>294</v>
      </c>
      <c r="B9" s="329" t="s">
        <v>332</v>
      </c>
      <c r="C9" s="330" t="s">
        <v>325</v>
      </c>
      <c r="D9" s="330" t="s">
        <v>333</v>
      </c>
      <c r="E9" s="331">
        <f>+EAI!E15</f>
        <v>901554779.90999997</v>
      </c>
      <c r="F9" s="330" t="s">
        <v>327</v>
      </c>
      <c r="G9" s="330" t="s">
        <v>334</v>
      </c>
      <c r="H9" s="331">
        <f>+Memoria!C44+Memoria!C45</f>
        <v>-901554779.90999997</v>
      </c>
      <c r="I9" s="332">
        <f>ROUND(E9+H9,2)</f>
        <v>0</v>
      </c>
    </row>
    <row r="10" spans="1:9" x14ac:dyDescent="0.2">
      <c r="A10" s="328" t="s">
        <v>296</v>
      </c>
      <c r="B10" s="329" t="s">
        <v>335</v>
      </c>
      <c r="C10" s="330" t="s">
        <v>325</v>
      </c>
      <c r="D10" s="330" t="s">
        <v>336</v>
      </c>
      <c r="E10" s="331">
        <f>+EAI!F15</f>
        <v>867174507.11000013</v>
      </c>
      <c r="F10" s="330" t="s">
        <v>327</v>
      </c>
      <c r="G10" s="330" t="s">
        <v>337</v>
      </c>
      <c r="H10" s="331">
        <f>+Memoria!C45</f>
        <v>-867174507.11000001</v>
      </c>
      <c r="I10" s="332">
        <f>ROUND(E10+H10,2)</f>
        <v>0</v>
      </c>
    </row>
    <row r="11" spans="1:9" ht="9.9499999999999993" customHeight="1" x14ac:dyDescent="0.2">
      <c r="A11" s="467"/>
      <c r="B11" s="468"/>
      <c r="C11" s="468"/>
      <c r="D11" s="468"/>
      <c r="E11" s="468"/>
      <c r="F11" s="468"/>
      <c r="G11" s="468"/>
      <c r="H11" s="468"/>
      <c r="I11" s="469"/>
    </row>
    <row r="12" spans="1:9" ht="10.5" customHeight="1" x14ac:dyDescent="0.2">
      <c r="A12" s="328" t="s">
        <v>298</v>
      </c>
      <c r="B12" s="329" t="s">
        <v>338</v>
      </c>
      <c r="C12" s="330" t="s">
        <v>339</v>
      </c>
      <c r="D12" s="330" t="s">
        <v>340</v>
      </c>
      <c r="E12" s="331">
        <f>+CA!B32</f>
        <v>1110168831.4099998</v>
      </c>
      <c r="F12" s="330" t="s">
        <v>327</v>
      </c>
      <c r="G12" s="330" t="s">
        <v>341</v>
      </c>
      <c r="H12" s="331">
        <f>+Memoria!C50</f>
        <v>-1110168831.4100001</v>
      </c>
      <c r="I12" s="332">
        <f>+ROUND(E12+H12,2)</f>
        <v>0</v>
      </c>
    </row>
    <row r="13" spans="1:9" ht="22.5" x14ac:dyDescent="0.2">
      <c r="A13" s="328" t="s">
        <v>301</v>
      </c>
      <c r="B13" s="329" t="s">
        <v>342</v>
      </c>
      <c r="C13" s="330" t="s">
        <v>339</v>
      </c>
      <c r="D13" s="330" t="s">
        <v>330</v>
      </c>
      <c r="E13" s="331">
        <f>+CA!C32</f>
        <v>241842338.39000008</v>
      </c>
      <c r="F13" s="330" t="s">
        <v>327</v>
      </c>
      <c r="G13" s="330" t="s">
        <v>343</v>
      </c>
      <c r="H13" s="331">
        <f>+Memoria!C52</f>
        <v>-241842338.38999999</v>
      </c>
      <c r="I13" s="332">
        <f>+ROUND(E13+H13,2)</f>
        <v>0</v>
      </c>
    </row>
    <row r="14" spans="1:9" x14ac:dyDescent="0.2">
      <c r="A14" s="328" t="s">
        <v>303</v>
      </c>
      <c r="B14" s="329" t="s">
        <v>344</v>
      </c>
      <c r="C14" s="330" t="s">
        <v>339</v>
      </c>
      <c r="D14" s="330" t="s">
        <v>333</v>
      </c>
      <c r="E14" s="331">
        <f>+CA!E32</f>
        <v>702351629.37999988</v>
      </c>
      <c r="F14" s="330" t="s">
        <v>327</v>
      </c>
      <c r="G14" s="330" t="s">
        <v>653</v>
      </c>
      <c r="H14" s="331">
        <f>+Memoria!C54+Memoria!C55+Memoria!C56</f>
        <v>702351629.38</v>
      </c>
      <c r="I14" s="332">
        <f>ROUND(E14-H14,2)</f>
        <v>0</v>
      </c>
    </row>
    <row r="15" spans="1:9" x14ac:dyDescent="0.2">
      <c r="A15" s="328" t="s">
        <v>305</v>
      </c>
      <c r="B15" s="329" t="s">
        <v>345</v>
      </c>
      <c r="C15" s="330" t="s">
        <v>339</v>
      </c>
      <c r="D15" s="330" t="s">
        <v>346</v>
      </c>
      <c r="E15" s="331">
        <f>+CA!F32</f>
        <v>702283142.21999991</v>
      </c>
      <c r="F15" s="330" t="s">
        <v>327</v>
      </c>
      <c r="G15" s="330">
        <v>8.25</v>
      </c>
      <c r="H15" s="331">
        <f>+Memoria!C56</f>
        <v>702283142.22000003</v>
      </c>
      <c r="I15" s="332">
        <f>ROUND(E15-H15,2)</f>
        <v>0</v>
      </c>
    </row>
    <row r="16" spans="1:9" x14ac:dyDescent="0.2">
      <c r="A16" s="467"/>
      <c r="B16" s="468"/>
      <c r="C16" s="468"/>
      <c r="D16" s="468"/>
      <c r="E16" s="468"/>
      <c r="F16" s="468"/>
      <c r="G16" s="468"/>
      <c r="H16" s="468"/>
      <c r="I16" s="469"/>
    </row>
    <row r="17" spans="1:9" x14ac:dyDescent="0.2">
      <c r="A17" s="328" t="s">
        <v>298</v>
      </c>
      <c r="B17" s="329" t="s">
        <v>347</v>
      </c>
      <c r="C17" s="330" t="s">
        <v>348</v>
      </c>
      <c r="D17" s="330" t="s">
        <v>340</v>
      </c>
      <c r="E17" s="331">
        <f>+CTG!B15</f>
        <v>1110168831.4099998</v>
      </c>
      <c r="F17" s="330" t="s">
        <v>327</v>
      </c>
      <c r="G17" s="330" t="s">
        <v>341</v>
      </c>
      <c r="H17" s="331">
        <f>+Memoria!C50</f>
        <v>-1110168831.4100001</v>
      </c>
      <c r="I17" s="332">
        <f>+ROUND(E17+H17,2)</f>
        <v>0</v>
      </c>
    </row>
    <row r="18" spans="1:9" ht="22.5" x14ac:dyDescent="0.2">
      <c r="A18" s="328" t="s">
        <v>301</v>
      </c>
      <c r="B18" s="329" t="s">
        <v>349</v>
      </c>
      <c r="C18" s="330" t="s">
        <v>348</v>
      </c>
      <c r="D18" s="330" t="s">
        <v>330</v>
      </c>
      <c r="E18" s="331">
        <f>+CTG!C15</f>
        <v>241842338.39000002</v>
      </c>
      <c r="F18" s="330" t="s">
        <v>327</v>
      </c>
      <c r="G18" s="330" t="s">
        <v>343</v>
      </c>
      <c r="H18" s="331">
        <f>+Memoria!C52</f>
        <v>-241842338.38999999</v>
      </c>
      <c r="I18" s="332">
        <f>+ROUND(E18+H18,2)</f>
        <v>0</v>
      </c>
    </row>
    <row r="19" spans="1:9" x14ac:dyDescent="0.2">
      <c r="A19" s="328" t="s">
        <v>303</v>
      </c>
      <c r="B19" s="329" t="s">
        <v>350</v>
      </c>
      <c r="C19" s="330" t="s">
        <v>348</v>
      </c>
      <c r="D19" s="330" t="s">
        <v>333</v>
      </c>
      <c r="E19" s="331">
        <f>+CTG!E15</f>
        <v>702351629.37999988</v>
      </c>
      <c r="F19" s="330" t="s">
        <v>327</v>
      </c>
      <c r="G19" s="330" t="s">
        <v>653</v>
      </c>
      <c r="H19" s="331">
        <f>+Memoria!C54+Memoria!C55+Memoria!C56</f>
        <v>702351629.38</v>
      </c>
      <c r="I19" s="332">
        <f>+ROUND(E19-H19,2)</f>
        <v>0</v>
      </c>
    </row>
    <row r="20" spans="1:9" x14ac:dyDescent="0.2">
      <c r="A20" s="328" t="s">
        <v>305</v>
      </c>
      <c r="B20" s="329" t="s">
        <v>351</v>
      </c>
      <c r="C20" s="330" t="s">
        <v>348</v>
      </c>
      <c r="D20" s="330" t="s">
        <v>346</v>
      </c>
      <c r="E20" s="331">
        <f>+CTG!F15</f>
        <v>702283142.21999991</v>
      </c>
      <c r="F20" s="330" t="s">
        <v>327</v>
      </c>
      <c r="G20" s="330">
        <v>8.25</v>
      </c>
      <c r="H20" s="331">
        <f>+Memoria!C56</f>
        <v>702283142.22000003</v>
      </c>
      <c r="I20" s="332">
        <f>+ROUND(E20-H20,2)</f>
        <v>0</v>
      </c>
    </row>
    <row r="21" spans="1:9" x14ac:dyDescent="0.2">
      <c r="A21" s="467"/>
      <c r="B21" s="468"/>
      <c r="C21" s="468"/>
      <c r="D21" s="468"/>
      <c r="E21" s="468"/>
      <c r="F21" s="468"/>
      <c r="G21" s="468"/>
      <c r="H21" s="468"/>
      <c r="I21" s="469"/>
    </row>
    <row r="22" spans="1:9" x14ac:dyDescent="0.2">
      <c r="A22" s="328" t="s">
        <v>298</v>
      </c>
      <c r="B22" s="329" t="s">
        <v>352</v>
      </c>
      <c r="C22" s="330" t="s">
        <v>353</v>
      </c>
      <c r="D22" s="330" t="s">
        <v>340</v>
      </c>
      <c r="E22" s="331">
        <f>+COG!B76</f>
        <v>1110168831.4100001</v>
      </c>
      <c r="F22" s="330" t="s">
        <v>327</v>
      </c>
      <c r="G22" s="330" t="s">
        <v>341</v>
      </c>
      <c r="H22" s="331">
        <f>+Memoria!C50</f>
        <v>-1110168831.4100001</v>
      </c>
      <c r="I22" s="332">
        <f>+ROUND(E22+H22,2)</f>
        <v>0</v>
      </c>
    </row>
    <row r="23" spans="1:9" ht="22.5" x14ac:dyDescent="0.2">
      <c r="A23" s="328" t="s">
        <v>301</v>
      </c>
      <c r="B23" s="329" t="s">
        <v>354</v>
      </c>
      <c r="C23" s="330" t="s">
        <v>353</v>
      </c>
      <c r="D23" s="330" t="s">
        <v>330</v>
      </c>
      <c r="E23" s="331">
        <f>+COG!C76</f>
        <v>241842338.39000002</v>
      </c>
      <c r="F23" s="330" t="s">
        <v>327</v>
      </c>
      <c r="G23" s="330" t="s">
        <v>343</v>
      </c>
      <c r="H23" s="331">
        <f>+Memoria!C52</f>
        <v>-241842338.38999999</v>
      </c>
      <c r="I23" s="332">
        <f>+ROUND(E23+H23,2)</f>
        <v>0</v>
      </c>
    </row>
    <row r="24" spans="1:9" x14ac:dyDescent="0.2">
      <c r="A24" s="328" t="s">
        <v>303</v>
      </c>
      <c r="B24" s="329" t="s">
        <v>355</v>
      </c>
      <c r="C24" s="330" t="s">
        <v>353</v>
      </c>
      <c r="D24" s="330" t="s">
        <v>333</v>
      </c>
      <c r="E24" s="331">
        <f>+COG!E76</f>
        <v>702351629.38</v>
      </c>
      <c r="F24" s="330" t="s">
        <v>327</v>
      </c>
      <c r="G24" s="330" t="s">
        <v>653</v>
      </c>
      <c r="H24" s="331">
        <f>+Memoria!C54+Memoria!C55+Memoria!C56</f>
        <v>702351629.38</v>
      </c>
      <c r="I24" s="332">
        <f>+ROUND(E24-H24,2)</f>
        <v>0</v>
      </c>
    </row>
    <row r="25" spans="1:9" x14ac:dyDescent="0.2">
      <c r="A25" s="328" t="s">
        <v>305</v>
      </c>
      <c r="B25" s="329" t="s">
        <v>356</v>
      </c>
      <c r="C25" s="330" t="s">
        <v>353</v>
      </c>
      <c r="D25" s="330" t="s">
        <v>346</v>
      </c>
      <c r="E25" s="331">
        <f>+COG!F76</f>
        <v>702283142.21999991</v>
      </c>
      <c r="F25" s="330" t="s">
        <v>327</v>
      </c>
      <c r="G25" s="330">
        <v>8.25</v>
      </c>
      <c r="H25" s="331">
        <f>+Memoria!C56</f>
        <v>702283142.22000003</v>
      </c>
      <c r="I25" s="332">
        <f>+ROUND(E25-H25,2)</f>
        <v>0</v>
      </c>
    </row>
    <row r="26" spans="1:9" x14ac:dyDescent="0.2">
      <c r="A26" s="467"/>
      <c r="B26" s="468"/>
      <c r="C26" s="468"/>
      <c r="D26" s="468"/>
      <c r="E26" s="468"/>
      <c r="F26" s="468"/>
      <c r="G26" s="468"/>
      <c r="H26" s="468"/>
      <c r="I26" s="469"/>
    </row>
    <row r="27" spans="1:9" x14ac:dyDescent="0.2">
      <c r="A27" s="328" t="s">
        <v>298</v>
      </c>
      <c r="B27" s="329" t="s">
        <v>357</v>
      </c>
      <c r="C27" s="330" t="s">
        <v>358</v>
      </c>
      <c r="D27" s="330" t="s">
        <v>340</v>
      </c>
      <c r="E27" s="331">
        <f>+CFG!B41</f>
        <v>1110168831.4100001</v>
      </c>
      <c r="F27" s="330" t="s">
        <v>327</v>
      </c>
      <c r="G27" s="330" t="s">
        <v>341</v>
      </c>
      <c r="H27" s="331">
        <f>+Memoria!C50</f>
        <v>-1110168831.4100001</v>
      </c>
      <c r="I27" s="332">
        <f>+ROUND(E27+H27,2)</f>
        <v>0</v>
      </c>
    </row>
    <row r="28" spans="1:9" ht="22.5" x14ac:dyDescent="0.2">
      <c r="A28" s="328" t="s">
        <v>301</v>
      </c>
      <c r="B28" s="329" t="s">
        <v>359</v>
      </c>
      <c r="C28" s="330" t="s">
        <v>358</v>
      </c>
      <c r="D28" s="330" t="s">
        <v>330</v>
      </c>
      <c r="E28" s="331">
        <f>+CFG!C41</f>
        <v>241842338.38999999</v>
      </c>
      <c r="F28" s="330" t="s">
        <v>327</v>
      </c>
      <c r="G28" s="330" t="s">
        <v>343</v>
      </c>
      <c r="H28" s="331">
        <f>+Memoria!C52</f>
        <v>-241842338.38999999</v>
      </c>
      <c r="I28" s="332">
        <f>+ROUND(E28+H28,2)</f>
        <v>0</v>
      </c>
    </row>
    <row r="29" spans="1:9" x14ac:dyDescent="0.2">
      <c r="A29" s="328" t="s">
        <v>303</v>
      </c>
      <c r="B29" s="329" t="s">
        <v>360</v>
      </c>
      <c r="C29" s="330" t="s">
        <v>358</v>
      </c>
      <c r="D29" s="330" t="s">
        <v>333</v>
      </c>
      <c r="E29" s="331">
        <f>+CFG!E41</f>
        <v>702351629.38</v>
      </c>
      <c r="F29" s="330" t="s">
        <v>327</v>
      </c>
      <c r="G29" s="330" t="s">
        <v>653</v>
      </c>
      <c r="H29" s="331">
        <f>+Memoria!C54+Memoria!C55+Memoria!C56</f>
        <v>702351629.38</v>
      </c>
      <c r="I29" s="332">
        <f>+ROUND(E29-H29,2)</f>
        <v>0</v>
      </c>
    </row>
    <row r="30" spans="1:9" x14ac:dyDescent="0.2">
      <c r="A30" s="328" t="s">
        <v>305</v>
      </c>
      <c r="B30" s="329" t="s">
        <v>361</v>
      </c>
      <c r="C30" s="330" t="s">
        <v>358</v>
      </c>
      <c r="D30" s="330" t="s">
        <v>346</v>
      </c>
      <c r="E30" s="331">
        <f>+CFG!F41</f>
        <v>702283142.22000003</v>
      </c>
      <c r="F30" s="330" t="s">
        <v>327</v>
      </c>
      <c r="G30" s="330">
        <v>8.25</v>
      </c>
      <c r="H30" s="331">
        <f>+Memoria!C56</f>
        <v>702283142.22000003</v>
      </c>
      <c r="I30" s="332">
        <f>+ROUND(E30-H30,2)</f>
        <v>0</v>
      </c>
    </row>
    <row r="31" spans="1:9" x14ac:dyDescent="0.2">
      <c r="A31" s="467"/>
      <c r="B31" s="468"/>
      <c r="C31" s="468"/>
      <c r="D31" s="468"/>
      <c r="E31" s="468"/>
      <c r="F31" s="468"/>
      <c r="G31" s="468"/>
      <c r="H31" s="468"/>
      <c r="I31" s="469"/>
    </row>
    <row r="32" spans="1:9" ht="22.5" x14ac:dyDescent="0.2">
      <c r="A32" s="328" t="s">
        <v>307</v>
      </c>
      <c r="B32" s="329" t="s">
        <v>362</v>
      </c>
      <c r="C32" s="330" t="s">
        <v>363</v>
      </c>
      <c r="D32" s="330" t="s">
        <v>364</v>
      </c>
      <c r="E32" s="331">
        <f>+ENT!B27</f>
        <v>0</v>
      </c>
      <c r="F32" s="330" t="s">
        <v>365</v>
      </c>
      <c r="G32" s="330" t="s">
        <v>366</v>
      </c>
      <c r="H32" s="331">
        <f>+IPF!E25</f>
        <v>0</v>
      </c>
      <c r="I32" s="332">
        <f>+ROUND(E32-H32,2)</f>
        <v>0</v>
      </c>
    </row>
    <row r="33" spans="1:9" ht="33.75" x14ac:dyDescent="0.2">
      <c r="A33" s="328" t="s">
        <v>307</v>
      </c>
      <c r="B33" s="329" t="s">
        <v>367</v>
      </c>
      <c r="C33" s="330" t="s">
        <v>363</v>
      </c>
      <c r="D33" s="330" t="s">
        <v>368</v>
      </c>
      <c r="E33" s="331">
        <f>+ENT!C27</f>
        <v>6750233.7999999998</v>
      </c>
      <c r="F33" s="330" t="s">
        <v>365</v>
      </c>
      <c r="G33" s="330" t="s">
        <v>369</v>
      </c>
      <c r="H33" s="331">
        <f>+IPF!E27</f>
        <v>6750233.7999999998</v>
      </c>
      <c r="I33" s="332">
        <f>+ROUND(E33-H33,2)</f>
        <v>0</v>
      </c>
    </row>
    <row r="34" spans="1:9" ht="33.75" x14ac:dyDescent="0.2">
      <c r="A34" s="328" t="s">
        <v>307</v>
      </c>
      <c r="B34" s="329" t="s">
        <v>370</v>
      </c>
      <c r="C34" s="330" t="s">
        <v>363</v>
      </c>
      <c r="D34" s="330" t="s">
        <v>232</v>
      </c>
      <c r="E34" s="331">
        <f>+ENT!D27</f>
        <v>-6750233.7999999998</v>
      </c>
      <c r="F34" s="330" t="s">
        <v>365</v>
      </c>
      <c r="G34" s="330" t="s">
        <v>371</v>
      </c>
      <c r="H34" s="331">
        <f>+IPF!E29</f>
        <v>-6750233.7999999998</v>
      </c>
      <c r="I34" s="332">
        <f>+ROUND(E34-H34,2)</f>
        <v>0</v>
      </c>
    </row>
    <row r="35" spans="1:9" x14ac:dyDescent="0.2">
      <c r="A35" s="467"/>
      <c r="B35" s="468"/>
      <c r="C35" s="468"/>
      <c r="D35" s="468"/>
      <c r="E35" s="468"/>
      <c r="F35" s="468"/>
      <c r="G35" s="468"/>
      <c r="H35" s="468"/>
      <c r="I35" s="469"/>
    </row>
    <row r="36" spans="1:9" ht="33.75" x14ac:dyDescent="0.2">
      <c r="A36" s="328" t="s">
        <v>310</v>
      </c>
      <c r="B36" s="329" t="s">
        <v>372</v>
      </c>
      <c r="C36" s="330" t="s">
        <v>373</v>
      </c>
      <c r="D36" s="330" t="s">
        <v>333</v>
      </c>
      <c r="E36" s="331">
        <f>+IND!B23</f>
        <v>4146891.98</v>
      </c>
      <c r="F36" s="330" t="s">
        <v>353</v>
      </c>
      <c r="G36" s="330" t="s">
        <v>374</v>
      </c>
      <c r="H36" s="331">
        <f>+COG!E70</f>
        <v>4146891.98</v>
      </c>
      <c r="I36" s="332">
        <f>+ROUND(E36-H36,2)</f>
        <v>0</v>
      </c>
    </row>
    <row r="37" spans="1:9" ht="33.75" x14ac:dyDescent="0.2">
      <c r="A37" s="328" t="s">
        <v>310</v>
      </c>
      <c r="B37" s="329" t="s">
        <v>375</v>
      </c>
      <c r="C37" s="330" t="s">
        <v>373</v>
      </c>
      <c r="D37" s="330" t="s">
        <v>346</v>
      </c>
      <c r="E37" s="331">
        <f>+IND!C23</f>
        <v>4146891.98</v>
      </c>
      <c r="F37" s="330" t="s">
        <v>353</v>
      </c>
      <c r="G37" s="330" t="s">
        <v>376</v>
      </c>
      <c r="H37" s="331">
        <f>+COG!F70</f>
        <v>4146891.98</v>
      </c>
      <c r="I37" s="332">
        <f>+ROUND(E37-H37,2)</f>
        <v>0</v>
      </c>
    </row>
    <row r="38" spans="1:9" x14ac:dyDescent="0.2">
      <c r="A38" s="467"/>
      <c r="B38" s="468"/>
      <c r="C38" s="468"/>
      <c r="D38" s="468"/>
      <c r="E38" s="468"/>
      <c r="F38" s="468"/>
      <c r="G38" s="468"/>
      <c r="H38" s="468"/>
      <c r="I38" s="469"/>
    </row>
    <row r="39" spans="1:9" x14ac:dyDescent="0.2">
      <c r="A39" s="328" t="s">
        <v>313</v>
      </c>
      <c r="B39" s="333" t="s">
        <v>377</v>
      </c>
      <c r="C39" s="330" t="s">
        <v>378</v>
      </c>
      <c r="D39" s="330" t="s">
        <v>340</v>
      </c>
      <c r="E39" s="331">
        <f>+GCP!B36</f>
        <v>1110168831.4100001</v>
      </c>
      <c r="F39" s="330" t="s">
        <v>327</v>
      </c>
      <c r="G39" s="330" t="s">
        <v>341</v>
      </c>
      <c r="H39" s="331">
        <f>+Memoria!C50</f>
        <v>-1110168831.4100001</v>
      </c>
      <c r="I39" s="332">
        <f>+ROUND(E39+H39,2)</f>
        <v>0</v>
      </c>
    </row>
    <row r="40" spans="1:9" ht="22.5" x14ac:dyDescent="0.2">
      <c r="A40" s="328" t="s">
        <v>314</v>
      </c>
      <c r="B40" s="333" t="s">
        <v>379</v>
      </c>
      <c r="C40" s="330" t="s">
        <v>378</v>
      </c>
      <c r="D40" s="330" t="s">
        <v>330</v>
      </c>
      <c r="E40" s="331">
        <f>+GCP!C36</f>
        <v>241842338.38999999</v>
      </c>
      <c r="F40" s="330" t="s">
        <v>327</v>
      </c>
      <c r="G40" s="330" t="s">
        <v>343</v>
      </c>
      <c r="H40" s="331">
        <f>+Memoria!C52</f>
        <v>-241842338.38999999</v>
      </c>
      <c r="I40" s="332">
        <f>+ROUND(E40+H40,2)</f>
        <v>0</v>
      </c>
    </row>
    <row r="41" spans="1:9" x14ac:dyDescent="0.2">
      <c r="A41" s="328" t="s">
        <v>315</v>
      </c>
      <c r="B41" s="333" t="s">
        <v>380</v>
      </c>
      <c r="C41" s="330" t="s">
        <v>378</v>
      </c>
      <c r="D41" s="330" t="s">
        <v>333</v>
      </c>
      <c r="E41" s="331">
        <f>+GCP!E36</f>
        <v>702351629.38</v>
      </c>
      <c r="F41" s="330" t="s">
        <v>327</v>
      </c>
      <c r="G41" s="330" t="s">
        <v>653</v>
      </c>
      <c r="H41" s="331">
        <f>+Memoria!C54+Memoria!C55+Memoria!C56</f>
        <v>702351629.38</v>
      </c>
      <c r="I41" s="332">
        <f t="shared" ref="I41:I42" si="0">ROUND(E41-H41,2)</f>
        <v>0</v>
      </c>
    </row>
    <row r="42" spans="1:9" x14ac:dyDescent="0.2">
      <c r="A42" s="328" t="s">
        <v>316</v>
      </c>
      <c r="B42" s="333" t="s">
        <v>381</v>
      </c>
      <c r="C42" s="330" t="s">
        <v>378</v>
      </c>
      <c r="D42" s="330" t="s">
        <v>346</v>
      </c>
      <c r="E42" s="331">
        <f>+GCP!F36</f>
        <v>702283142.22000003</v>
      </c>
      <c r="F42" s="330" t="s">
        <v>327</v>
      </c>
      <c r="G42" s="330">
        <v>8.25</v>
      </c>
      <c r="H42" s="331">
        <f>+Memoria!C56</f>
        <v>702283142.22000003</v>
      </c>
      <c r="I42" s="332">
        <f t="shared" si="0"/>
        <v>0</v>
      </c>
    </row>
    <row r="43" spans="1:9" x14ac:dyDescent="0.2">
      <c r="A43" s="467"/>
      <c r="B43" s="468"/>
      <c r="C43" s="468"/>
      <c r="D43" s="468"/>
      <c r="E43" s="468"/>
      <c r="F43" s="468"/>
      <c r="G43" s="468"/>
      <c r="H43" s="468"/>
      <c r="I43" s="469"/>
    </row>
    <row r="44" spans="1:9" x14ac:dyDescent="0.2">
      <c r="A44" s="328" t="s">
        <v>313</v>
      </c>
      <c r="B44" s="333" t="s">
        <v>382</v>
      </c>
      <c r="C44" s="330" t="s">
        <v>378</v>
      </c>
      <c r="D44" s="330" t="s">
        <v>340</v>
      </c>
      <c r="E44" s="331">
        <f>+GCP!B36</f>
        <v>1110168831.4100001</v>
      </c>
      <c r="F44" s="330" t="s">
        <v>339</v>
      </c>
      <c r="G44" s="330" t="s">
        <v>340</v>
      </c>
      <c r="H44" s="331">
        <f>+CA!B32</f>
        <v>1110168831.4099998</v>
      </c>
      <c r="I44" s="332">
        <f>+ROUND(E44-H44,2)</f>
        <v>0</v>
      </c>
    </row>
    <row r="45" spans="1:9" ht="22.5" x14ac:dyDescent="0.2">
      <c r="A45" s="328" t="s">
        <v>314</v>
      </c>
      <c r="B45" s="333" t="s">
        <v>383</v>
      </c>
      <c r="C45" s="330" t="s">
        <v>378</v>
      </c>
      <c r="D45" s="330" t="s">
        <v>330</v>
      </c>
      <c r="E45" s="331">
        <f>+GCP!C36</f>
        <v>241842338.38999999</v>
      </c>
      <c r="F45" s="330" t="s">
        <v>339</v>
      </c>
      <c r="G45" s="330" t="s">
        <v>330</v>
      </c>
      <c r="H45" s="331">
        <f>+CA!C32</f>
        <v>241842338.39000008</v>
      </c>
      <c r="I45" s="332">
        <f>+ROUND(E45-H45,2)</f>
        <v>0</v>
      </c>
    </row>
    <row r="46" spans="1:9" x14ac:dyDescent="0.2">
      <c r="A46" s="328" t="s">
        <v>315</v>
      </c>
      <c r="B46" s="333" t="s">
        <v>384</v>
      </c>
      <c r="C46" s="330" t="s">
        <v>378</v>
      </c>
      <c r="D46" s="330" t="s">
        <v>333</v>
      </c>
      <c r="E46" s="331">
        <f>+GCP!E36</f>
        <v>702351629.38</v>
      </c>
      <c r="F46" s="330" t="s">
        <v>339</v>
      </c>
      <c r="G46" s="330" t="s">
        <v>333</v>
      </c>
      <c r="H46" s="331">
        <f>+CA!E32</f>
        <v>702351629.37999988</v>
      </c>
      <c r="I46" s="332">
        <f>ROUND(E46-H46,2)</f>
        <v>0</v>
      </c>
    </row>
    <row r="47" spans="1:9" x14ac:dyDescent="0.2">
      <c r="A47" s="328" t="s">
        <v>316</v>
      </c>
      <c r="B47" s="333" t="s">
        <v>385</v>
      </c>
      <c r="C47" s="330" t="s">
        <v>378</v>
      </c>
      <c r="D47" s="330" t="s">
        <v>346</v>
      </c>
      <c r="E47" s="331">
        <f>+GCP!F36</f>
        <v>702283142.22000003</v>
      </c>
      <c r="F47" s="330" t="s">
        <v>339</v>
      </c>
      <c r="G47" s="330" t="s">
        <v>346</v>
      </c>
      <c r="H47" s="331">
        <f>+CA!F32</f>
        <v>702283142.21999991</v>
      </c>
      <c r="I47" s="332">
        <f>ROUND(E47-H47,2)</f>
        <v>0</v>
      </c>
    </row>
    <row r="48" spans="1:9" x14ac:dyDescent="0.2">
      <c r="A48" s="467"/>
      <c r="B48" s="468"/>
      <c r="C48" s="468"/>
      <c r="D48" s="468"/>
      <c r="E48" s="468"/>
      <c r="F48" s="468"/>
      <c r="G48" s="468"/>
      <c r="H48" s="468"/>
      <c r="I48" s="469"/>
    </row>
    <row r="49" spans="1:9" x14ac:dyDescent="0.2">
      <c r="A49" s="328" t="s">
        <v>313</v>
      </c>
      <c r="B49" s="333" t="s">
        <v>386</v>
      </c>
      <c r="C49" s="330" t="s">
        <v>378</v>
      </c>
      <c r="D49" s="330" t="s">
        <v>340</v>
      </c>
      <c r="E49" s="331">
        <f>+GCP!B36</f>
        <v>1110168831.4100001</v>
      </c>
      <c r="F49" s="330" t="s">
        <v>348</v>
      </c>
      <c r="G49" s="330" t="s">
        <v>340</v>
      </c>
      <c r="H49" s="331">
        <f>+CTG!B15</f>
        <v>1110168831.4099998</v>
      </c>
      <c r="I49" s="332">
        <f>+ROUND(E49-H49,2)</f>
        <v>0</v>
      </c>
    </row>
    <row r="50" spans="1:9" ht="22.5" x14ac:dyDescent="0.2">
      <c r="A50" s="328" t="s">
        <v>314</v>
      </c>
      <c r="B50" s="333" t="s">
        <v>387</v>
      </c>
      <c r="C50" s="330" t="s">
        <v>378</v>
      </c>
      <c r="D50" s="330" t="s">
        <v>330</v>
      </c>
      <c r="E50" s="331">
        <f>+GCP!C36</f>
        <v>241842338.38999999</v>
      </c>
      <c r="F50" s="330" t="s">
        <v>348</v>
      </c>
      <c r="G50" s="330" t="s">
        <v>330</v>
      </c>
      <c r="H50" s="331">
        <f>+CTG!C15</f>
        <v>241842338.39000002</v>
      </c>
      <c r="I50" s="332">
        <f>+ROUND(E50-H50,2)</f>
        <v>0</v>
      </c>
    </row>
    <row r="51" spans="1:9" x14ac:dyDescent="0.2">
      <c r="A51" s="328" t="s">
        <v>315</v>
      </c>
      <c r="B51" s="333" t="s">
        <v>388</v>
      </c>
      <c r="C51" s="330" t="s">
        <v>378</v>
      </c>
      <c r="D51" s="330" t="s">
        <v>333</v>
      </c>
      <c r="E51" s="331">
        <f>+GCP!E36</f>
        <v>702351629.38</v>
      </c>
      <c r="F51" s="330" t="s">
        <v>348</v>
      </c>
      <c r="G51" s="330" t="s">
        <v>333</v>
      </c>
      <c r="H51" s="331">
        <f>+CTG!E15</f>
        <v>702351629.37999988</v>
      </c>
      <c r="I51" s="332">
        <f>ROUND(E51-H51,2)</f>
        <v>0</v>
      </c>
    </row>
    <row r="52" spans="1:9" x14ac:dyDescent="0.2">
      <c r="A52" s="328" t="s">
        <v>316</v>
      </c>
      <c r="B52" s="333" t="s">
        <v>389</v>
      </c>
      <c r="C52" s="330" t="s">
        <v>378</v>
      </c>
      <c r="D52" s="330" t="s">
        <v>346</v>
      </c>
      <c r="E52" s="331">
        <f>+GCP!F36</f>
        <v>702283142.22000003</v>
      </c>
      <c r="F52" s="330" t="s">
        <v>348</v>
      </c>
      <c r="G52" s="330" t="s">
        <v>346</v>
      </c>
      <c r="H52" s="331">
        <f>+CTG!F15</f>
        <v>702283142.21999991</v>
      </c>
      <c r="I52" s="332">
        <f>ROUND(E52-H52,2)</f>
        <v>0</v>
      </c>
    </row>
    <row r="53" spans="1:9" x14ac:dyDescent="0.2">
      <c r="A53" s="467"/>
      <c r="B53" s="468"/>
      <c r="C53" s="468"/>
      <c r="D53" s="468"/>
      <c r="E53" s="468"/>
      <c r="F53" s="468"/>
      <c r="G53" s="468"/>
      <c r="H53" s="468"/>
      <c r="I53" s="469"/>
    </row>
    <row r="54" spans="1:9" x14ac:dyDescent="0.2">
      <c r="A54" s="328" t="s">
        <v>313</v>
      </c>
      <c r="B54" s="333" t="s">
        <v>390</v>
      </c>
      <c r="C54" s="330" t="s">
        <v>378</v>
      </c>
      <c r="D54" s="330" t="s">
        <v>340</v>
      </c>
      <c r="E54" s="331">
        <f>+GCP!B36</f>
        <v>1110168831.4100001</v>
      </c>
      <c r="F54" s="330" t="s">
        <v>353</v>
      </c>
      <c r="G54" s="330" t="s">
        <v>340</v>
      </c>
      <c r="H54" s="331">
        <f>+COG!B76</f>
        <v>1110168831.4100001</v>
      </c>
      <c r="I54" s="332">
        <f>+ROUND(E54-H54,2)</f>
        <v>0</v>
      </c>
    </row>
    <row r="55" spans="1:9" ht="22.5" x14ac:dyDescent="0.2">
      <c r="A55" s="328" t="s">
        <v>314</v>
      </c>
      <c r="B55" s="333" t="s">
        <v>391</v>
      </c>
      <c r="C55" s="330" t="s">
        <v>378</v>
      </c>
      <c r="D55" s="330" t="s">
        <v>330</v>
      </c>
      <c r="E55" s="331">
        <f>+GCP!C36</f>
        <v>241842338.38999999</v>
      </c>
      <c r="F55" s="330" t="s">
        <v>353</v>
      </c>
      <c r="G55" s="330" t="s">
        <v>330</v>
      </c>
      <c r="H55" s="331">
        <f>+COG!C76</f>
        <v>241842338.39000002</v>
      </c>
      <c r="I55" s="332">
        <f>+ROUND(E55-H55,2)</f>
        <v>0</v>
      </c>
    </row>
    <row r="56" spans="1:9" x14ac:dyDescent="0.2">
      <c r="A56" s="328" t="s">
        <v>315</v>
      </c>
      <c r="B56" s="333" t="s">
        <v>392</v>
      </c>
      <c r="C56" s="330" t="s">
        <v>378</v>
      </c>
      <c r="D56" s="330" t="s">
        <v>333</v>
      </c>
      <c r="E56" s="331">
        <f>+GCP!E36</f>
        <v>702351629.38</v>
      </c>
      <c r="F56" s="330" t="s">
        <v>353</v>
      </c>
      <c r="G56" s="330" t="s">
        <v>333</v>
      </c>
      <c r="H56" s="331">
        <f>+CTG!E15</f>
        <v>702351629.37999988</v>
      </c>
      <c r="I56" s="332">
        <f>ROUND(E56-H56,2)</f>
        <v>0</v>
      </c>
    </row>
    <row r="57" spans="1:9" x14ac:dyDescent="0.2">
      <c r="A57" s="328" t="s">
        <v>316</v>
      </c>
      <c r="B57" s="333" t="s">
        <v>393</v>
      </c>
      <c r="C57" s="330" t="s">
        <v>378</v>
      </c>
      <c r="D57" s="330" t="s">
        <v>346</v>
      </c>
      <c r="E57" s="331">
        <f>+GCP!F36</f>
        <v>702283142.22000003</v>
      </c>
      <c r="F57" s="330" t="s">
        <v>353</v>
      </c>
      <c r="G57" s="330" t="s">
        <v>346</v>
      </c>
      <c r="H57" s="331">
        <f>+COG!F76</f>
        <v>702283142.21999991</v>
      </c>
      <c r="I57" s="332">
        <f>ROUND(E57-H57,2)</f>
        <v>0</v>
      </c>
    </row>
    <row r="58" spans="1:9" x14ac:dyDescent="0.2">
      <c r="A58" s="467"/>
      <c r="B58" s="468"/>
      <c r="C58" s="468"/>
      <c r="D58" s="468"/>
      <c r="E58" s="468"/>
      <c r="F58" s="468"/>
      <c r="G58" s="468"/>
      <c r="H58" s="468"/>
      <c r="I58" s="469"/>
    </row>
    <row r="59" spans="1:9" x14ac:dyDescent="0.2">
      <c r="A59" s="328" t="s">
        <v>313</v>
      </c>
      <c r="B59" s="333" t="s">
        <v>394</v>
      </c>
      <c r="C59" s="330" t="s">
        <v>378</v>
      </c>
      <c r="D59" s="330" t="s">
        <v>340</v>
      </c>
      <c r="E59" s="331">
        <f>+GCP!B36</f>
        <v>1110168831.4100001</v>
      </c>
      <c r="F59" s="330" t="s">
        <v>358</v>
      </c>
      <c r="G59" s="330" t="s">
        <v>340</v>
      </c>
      <c r="H59" s="331">
        <f>+CFG!B41</f>
        <v>1110168831.4100001</v>
      </c>
      <c r="I59" s="332">
        <f>+ROUND(E59-H59,2)</f>
        <v>0</v>
      </c>
    </row>
    <row r="60" spans="1:9" ht="22.5" x14ac:dyDescent="0.2">
      <c r="A60" s="328" t="s">
        <v>314</v>
      </c>
      <c r="B60" s="333" t="s">
        <v>395</v>
      </c>
      <c r="C60" s="330" t="s">
        <v>378</v>
      </c>
      <c r="D60" s="330" t="s">
        <v>330</v>
      </c>
      <c r="E60" s="331">
        <f>+GCP!C36</f>
        <v>241842338.38999999</v>
      </c>
      <c r="F60" s="330" t="s">
        <v>358</v>
      </c>
      <c r="G60" s="330" t="s">
        <v>330</v>
      </c>
      <c r="H60" s="331">
        <f>+CFG!C41</f>
        <v>241842338.38999999</v>
      </c>
      <c r="I60" s="332">
        <f>+ROUND(E60-H60,2)</f>
        <v>0</v>
      </c>
    </row>
    <row r="61" spans="1:9" x14ac:dyDescent="0.2">
      <c r="A61" s="328" t="s">
        <v>315</v>
      </c>
      <c r="B61" s="333" t="s">
        <v>396</v>
      </c>
      <c r="C61" s="330" t="s">
        <v>378</v>
      </c>
      <c r="D61" s="330" t="s">
        <v>333</v>
      </c>
      <c r="E61" s="331">
        <f>+GCP!E36</f>
        <v>702351629.38</v>
      </c>
      <c r="F61" s="330" t="s">
        <v>358</v>
      </c>
      <c r="G61" s="330" t="s">
        <v>333</v>
      </c>
      <c r="H61" s="331">
        <f>+CFG!E41</f>
        <v>702351629.38</v>
      </c>
      <c r="I61" s="332">
        <f>ROUND(E61-H61,2)</f>
        <v>0</v>
      </c>
    </row>
    <row r="62" spans="1:9" x14ac:dyDescent="0.2">
      <c r="A62" s="334" t="s">
        <v>316</v>
      </c>
      <c r="B62" s="335" t="s">
        <v>397</v>
      </c>
      <c r="C62" s="336" t="s">
        <v>378</v>
      </c>
      <c r="D62" s="336" t="s">
        <v>346</v>
      </c>
      <c r="E62" s="337">
        <f>+GCP!F36</f>
        <v>702283142.22000003</v>
      </c>
      <c r="F62" s="336" t="s">
        <v>358</v>
      </c>
      <c r="G62" s="336" t="s">
        <v>346</v>
      </c>
      <c r="H62" s="337">
        <f>+CFG!F41</f>
        <v>702283142.22000003</v>
      </c>
      <c r="I62" s="338">
        <f>ROUND(E62-H62,2)</f>
        <v>0</v>
      </c>
    </row>
  </sheetData>
  <mergeCells count="23">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11811023622047245" right="0.11811023622047245" top="0.74803149606299213" bottom="0.74803149606299213"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Normal="100" workbookViewId="0">
      <selection activeCell="J13" sqref="J13"/>
    </sheetView>
  </sheetViews>
  <sheetFormatPr baseColWidth="10" defaultColWidth="9.42578125" defaultRowHeight="11.25" x14ac:dyDescent="0.25"/>
  <cols>
    <col min="1" max="1" width="68.7109375" style="8" customWidth="1"/>
    <col min="2" max="2" width="15" style="8" customWidth="1"/>
    <col min="3" max="3" width="15.7109375" style="8" customWidth="1"/>
    <col min="4" max="4" width="9.140625" style="8" bestFit="1" customWidth="1"/>
    <col min="5" max="16384" width="9.42578125" style="8"/>
  </cols>
  <sheetData>
    <row r="1" spans="1:4" ht="45" customHeight="1" x14ac:dyDescent="0.25">
      <c r="A1" s="478" t="s">
        <v>654</v>
      </c>
      <c r="B1" s="479"/>
      <c r="C1" s="480"/>
    </row>
    <row r="2" spans="1:4" x14ac:dyDescent="0.25">
      <c r="A2" s="9" t="s">
        <v>100</v>
      </c>
      <c r="B2" s="9">
        <v>2025</v>
      </c>
      <c r="C2" s="9">
        <v>2024</v>
      </c>
    </row>
    <row r="3" spans="1:4" s="12" customFormat="1" x14ac:dyDescent="0.25">
      <c r="A3" s="10" t="s">
        <v>102</v>
      </c>
      <c r="B3" s="11"/>
      <c r="C3" s="11"/>
    </row>
    <row r="4" spans="1:4" x14ac:dyDescent="0.25">
      <c r="A4" s="13" t="s">
        <v>103</v>
      </c>
      <c r="B4" s="273">
        <f>SUM(B5:B11)</f>
        <v>218026808.26999998</v>
      </c>
      <c r="C4" s="273">
        <f>SUM(C5:C11)</f>
        <v>244901435.09999999</v>
      </c>
      <c r="D4" s="12"/>
    </row>
    <row r="5" spans="1:4" x14ac:dyDescent="0.2">
      <c r="A5" s="14" t="s">
        <v>104</v>
      </c>
      <c r="B5" s="274">
        <v>124973503.31999999</v>
      </c>
      <c r="C5" s="274">
        <v>136382470.44</v>
      </c>
      <c r="D5" s="15">
        <v>4110</v>
      </c>
    </row>
    <row r="6" spans="1:4" x14ac:dyDescent="0.2">
      <c r="A6" s="14" t="s">
        <v>105</v>
      </c>
      <c r="B6" s="274">
        <v>0</v>
      </c>
      <c r="C6" s="274">
        <v>0</v>
      </c>
      <c r="D6" s="15">
        <v>4120</v>
      </c>
    </row>
    <row r="7" spans="1:4" x14ac:dyDescent="0.2">
      <c r="A7" s="14" t="s">
        <v>106</v>
      </c>
      <c r="B7" s="274">
        <v>0</v>
      </c>
      <c r="C7" s="274">
        <v>0</v>
      </c>
      <c r="D7" s="15">
        <v>4130</v>
      </c>
    </row>
    <row r="8" spans="1:4" x14ac:dyDescent="0.2">
      <c r="A8" s="14" t="s">
        <v>107</v>
      </c>
      <c r="B8" s="274">
        <v>62122233.509999998</v>
      </c>
      <c r="C8" s="274">
        <v>67772735.849999994</v>
      </c>
      <c r="D8" s="15">
        <v>4140</v>
      </c>
    </row>
    <row r="9" spans="1:4" x14ac:dyDescent="0.2">
      <c r="A9" s="272" t="s">
        <v>108</v>
      </c>
      <c r="B9" s="274">
        <v>14922919.26</v>
      </c>
      <c r="C9" s="274">
        <v>22837861.43</v>
      </c>
      <c r="D9" s="15">
        <v>4150</v>
      </c>
    </row>
    <row r="10" spans="1:4" x14ac:dyDescent="0.2">
      <c r="A10" s="14" t="s">
        <v>109</v>
      </c>
      <c r="B10" s="274">
        <v>16008152.18</v>
      </c>
      <c r="C10" s="274">
        <v>17908367.379999999</v>
      </c>
      <c r="D10" s="15">
        <v>4160</v>
      </c>
    </row>
    <row r="11" spans="1:4" ht="11.25" customHeight="1" x14ac:dyDescent="0.2">
      <c r="A11" s="14" t="s">
        <v>110</v>
      </c>
      <c r="B11" s="274">
        <v>0</v>
      </c>
      <c r="C11" s="274">
        <v>0</v>
      </c>
      <c r="D11" s="15">
        <v>4170</v>
      </c>
    </row>
    <row r="12" spans="1:4" ht="11.25" customHeight="1" x14ac:dyDescent="0.25">
      <c r="A12" s="14"/>
      <c r="B12" s="275"/>
      <c r="C12" s="275"/>
      <c r="D12" s="12"/>
    </row>
    <row r="13" spans="1:4" ht="33.75" x14ac:dyDescent="0.25">
      <c r="A13" s="13" t="s">
        <v>111</v>
      </c>
      <c r="B13" s="273">
        <f>SUM(B14:B15)</f>
        <v>683491010.74000001</v>
      </c>
      <c r="C13" s="273">
        <f>SUM(C14:C15)</f>
        <v>842752378.08000004</v>
      </c>
      <c r="D13" s="12"/>
    </row>
    <row r="14" spans="1:4" ht="22.5" x14ac:dyDescent="0.2">
      <c r="A14" s="14" t="s">
        <v>112</v>
      </c>
      <c r="B14" s="274">
        <v>681349608.15999997</v>
      </c>
      <c r="C14" s="274">
        <v>796515075.48000002</v>
      </c>
      <c r="D14" s="15">
        <v>4210</v>
      </c>
    </row>
    <row r="15" spans="1:4" ht="11.25" customHeight="1" x14ac:dyDescent="0.2">
      <c r="A15" s="14" t="s">
        <v>113</v>
      </c>
      <c r="B15" s="274">
        <v>2141402.58</v>
      </c>
      <c r="C15" s="274">
        <v>46237302.600000001</v>
      </c>
      <c r="D15" s="15">
        <v>4220</v>
      </c>
    </row>
    <row r="16" spans="1:4" ht="11.25" customHeight="1" x14ac:dyDescent="0.25">
      <c r="A16" s="14"/>
      <c r="B16" s="275"/>
      <c r="C16" s="275"/>
      <c r="D16" s="12"/>
    </row>
    <row r="17" spans="1:5" ht="11.25" customHeight="1" x14ac:dyDescent="0.25">
      <c r="A17" s="13" t="s">
        <v>114</v>
      </c>
      <c r="B17" s="273">
        <f>SUM(B18:B22)</f>
        <v>0</v>
      </c>
      <c r="C17" s="273">
        <f>SUM(C18:C22)</f>
        <v>0</v>
      </c>
      <c r="D17" s="12"/>
    </row>
    <row r="18" spans="1:5" ht="11.25" customHeight="1" x14ac:dyDescent="0.2">
      <c r="A18" s="14" t="s">
        <v>115</v>
      </c>
      <c r="B18" s="274">
        <v>0</v>
      </c>
      <c r="C18" s="274">
        <v>0</v>
      </c>
      <c r="D18" s="15">
        <v>4310</v>
      </c>
    </row>
    <row r="19" spans="1:5" ht="11.25" customHeight="1" x14ac:dyDescent="0.2">
      <c r="A19" s="14" t="s">
        <v>116</v>
      </c>
      <c r="B19" s="274">
        <v>0</v>
      </c>
      <c r="C19" s="274">
        <v>0</v>
      </c>
      <c r="D19" s="15">
        <v>4320</v>
      </c>
    </row>
    <row r="20" spans="1:5" ht="11.25" customHeight="1" x14ac:dyDescent="0.2">
      <c r="A20" s="14" t="s">
        <v>117</v>
      </c>
      <c r="B20" s="274">
        <v>0</v>
      </c>
      <c r="C20" s="274">
        <v>0</v>
      </c>
      <c r="D20" s="15">
        <v>4330</v>
      </c>
    </row>
    <row r="21" spans="1:5" ht="11.25" customHeight="1" x14ac:dyDescent="0.2">
      <c r="A21" s="14" t="s">
        <v>118</v>
      </c>
      <c r="B21" s="274">
        <v>0</v>
      </c>
      <c r="C21" s="274">
        <v>0</v>
      </c>
      <c r="D21" s="15">
        <v>4340</v>
      </c>
    </row>
    <row r="22" spans="1:5" ht="11.25" customHeight="1" x14ac:dyDescent="0.2">
      <c r="A22" s="14" t="s">
        <v>119</v>
      </c>
      <c r="B22" s="274">
        <v>0</v>
      </c>
      <c r="C22" s="274">
        <v>0</v>
      </c>
      <c r="D22" s="15">
        <v>4390</v>
      </c>
    </row>
    <row r="23" spans="1:5" ht="11.25" customHeight="1" x14ac:dyDescent="0.25">
      <c r="A23" s="16"/>
      <c r="B23" s="275"/>
      <c r="C23" s="275"/>
      <c r="D23" s="12"/>
    </row>
    <row r="24" spans="1:5" ht="11.25" customHeight="1" x14ac:dyDescent="0.25">
      <c r="A24" s="10" t="s">
        <v>120</v>
      </c>
      <c r="B24" s="273">
        <f>SUM(B4+B13+B17)</f>
        <v>901517819.00999999</v>
      </c>
      <c r="C24" s="276">
        <f>SUM(C4+C13+C17)</f>
        <v>1087653813.1800001</v>
      </c>
      <c r="D24" s="12"/>
    </row>
    <row r="25" spans="1:5" ht="11.25" customHeight="1" x14ac:dyDescent="0.25">
      <c r="A25" s="17"/>
      <c r="B25" s="275"/>
      <c r="C25" s="275"/>
      <c r="D25" s="12"/>
      <c r="E25" s="12"/>
    </row>
    <row r="26" spans="1:5" s="12" customFormat="1" ht="11.25" customHeight="1" x14ac:dyDescent="0.25">
      <c r="A26" s="10" t="s">
        <v>121</v>
      </c>
      <c r="B26" s="275"/>
      <c r="C26" s="275"/>
      <c r="E26" s="8"/>
    </row>
    <row r="27" spans="1:5" ht="11.25" customHeight="1" x14ac:dyDescent="0.25">
      <c r="A27" s="13" t="s">
        <v>122</v>
      </c>
      <c r="B27" s="273">
        <f>SUM(B28:B30)</f>
        <v>476232088.26999998</v>
      </c>
      <c r="C27" s="273">
        <f>SUM(C28:C30)</f>
        <v>689138201.11000001</v>
      </c>
      <c r="D27" s="12"/>
    </row>
    <row r="28" spans="1:5" ht="11.25" customHeight="1" x14ac:dyDescent="0.2">
      <c r="A28" s="14" t="s">
        <v>123</v>
      </c>
      <c r="B28" s="274">
        <v>299650447.82999998</v>
      </c>
      <c r="C28" s="274">
        <v>405420831.99000001</v>
      </c>
      <c r="D28" s="15">
        <v>5110</v>
      </c>
    </row>
    <row r="29" spans="1:5" ht="11.25" customHeight="1" x14ac:dyDescent="0.2">
      <c r="A29" s="14" t="s">
        <v>124</v>
      </c>
      <c r="B29" s="274">
        <v>67380219.739999995</v>
      </c>
      <c r="C29" s="274">
        <v>106608587.97</v>
      </c>
      <c r="D29" s="15">
        <v>5120</v>
      </c>
    </row>
    <row r="30" spans="1:5" ht="11.25" customHeight="1" x14ac:dyDescent="0.2">
      <c r="A30" s="14" t="s">
        <v>125</v>
      </c>
      <c r="B30" s="274">
        <v>109201420.7</v>
      </c>
      <c r="C30" s="274">
        <v>177108781.15000001</v>
      </c>
      <c r="D30" s="15">
        <v>5130</v>
      </c>
    </row>
    <row r="31" spans="1:5" ht="11.25" customHeight="1" x14ac:dyDescent="0.25">
      <c r="A31" s="14"/>
      <c r="B31" s="275"/>
      <c r="C31" s="275"/>
      <c r="D31" s="12"/>
    </row>
    <row r="32" spans="1:5" ht="11.25" customHeight="1" x14ac:dyDescent="0.25">
      <c r="A32" s="13" t="s">
        <v>126</v>
      </c>
      <c r="B32" s="273">
        <f>SUM(B33:B41)</f>
        <v>112315845.17999999</v>
      </c>
      <c r="C32" s="273">
        <f>SUM(C33:C41)</f>
        <v>131534911.75</v>
      </c>
      <c r="D32" s="12"/>
    </row>
    <row r="33" spans="1:4" ht="11.25" customHeight="1" x14ac:dyDescent="0.2">
      <c r="A33" s="14" t="s">
        <v>127</v>
      </c>
      <c r="B33" s="274">
        <v>1200000</v>
      </c>
      <c r="C33" s="274">
        <v>1121413.44</v>
      </c>
      <c r="D33" s="15">
        <v>5210</v>
      </c>
    </row>
    <row r="34" spans="1:4" ht="11.25" customHeight="1" x14ac:dyDescent="0.2">
      <c r="A34" s="14" t="s">
        <v>128</v>
      </c>
      <c r="B34" s="274">
        <v>73305565.549999997</v>
      </c>
      <c r="C34" s="274">
        <v>85461026.079999998</v>
      </c>
      <c r="D34" s="15">
        <v>5220</v>
      </c>
    </row>
    <row r="35" spans="1:4" ht="11.25" customHeight="1" x14ac:dyDescent="0.2">
      <c r="A35" s="14" t="s">
        <v>129</v>
      </c>
      <c r="B35" s="274">
        <v>8366960</v>
      </c>
      <c r="C35" s="274">
        <v>12599750</v>
      </c>
      <c r="D35" s="15">
        <v>5230</v>
      </c>
    </row>
    <row r="36" spans="1:4" ht="11.25" customHeight="1" x14ac:dyDescent="0.2">
      <c r="A36" s="14" t="s">
        <v>130</v>
      </c>
      <c r="B36" s="274">
        <v>29443319.629999999</v>
      </c>
      <c r="C36" s="274">
        <v>32352722.23</v>
      </c>
      <c r="D36" s="15">
        <v>5240</v>
      </c>
    </row>
    <row r="37" spans="1:4" ht="11.25" customHeight="1" x14ac:dyDescent="0.2">
      <c r="A37" s="14" t="s">
        <v>131</v>
      </c>
      <c r="B37" s="274">
        <v>0</v>
      </c>
      <c r="C37" s="274">
        <v>0</v>
      </c>
      <c r="D37" s="15">
        <v>5250</v>
      </c>
    </row>
    <row r="38" spans="1:4" ht="11.25" customHeight="1" x14ac:dyDescent="0.2">
      <c r="A38" s="14" t="s">
        <v>132</v>
      </c>
      <c r="B38" s="274">
        <v>0</v>
      </c>
      <c r="C38" s="274">
        <v>0</v>
      </c>
      <c r="D38" s="15">
        <v>5260</v>
      </c>
    </row>
    <row r="39" spans="1:4" ht="11.25" customHeight="1" x14ac:dyDescent="0.2">
      <c r="A39" s="14" t="s">
        <v>133</v>
      </c>
      <c r="B39" s="274">
        <v>0</v>
      </c>
      <c r="C39" s="274">
        <v>0</v>
      </c>
      <c r="D39" s="15">
        <v>5270</v>
      </c>
    </row>
    <row r="40" spans="1:4" ht="11.25" customHeight="1" x14ac:dyDescent="0.2">
      <c r="A40" s="14" t="s">
        <v>134</v>
      </c>
      <c r="B40" s="274">
        <v>0</v>
      </c>
      <c r="C40" s="274">
        <v>0</v>
      </c>
      <c r="D40" s="15">
        <v>5280</v>
      </c>
    </row>
    <row r="41" spans="1:4" ht="11.25" customHeight="1" x14ac:dyDescent="0.2">
      <c r="A41" s="14" t="s">
        <v>135</v>
      </c>
      <c r="B41" s="274">
        <v>0</v>
      </c>
      <c r="C41" s="274">
        <v>0</v>
      </c>
      <c r="D41" s="15">
        <v>5290</v>
      </c>
    </row>
    <row r="42" spans="1:4" ht="11.25" customHeight="1" x14ac:dyDescent="0.25">
      <c r="A42" s="14"/>
      <c r="B42" s="275"/>
      <c r="C42" s="275"/>
      <c r="D42" s="12"/>
    </row>
    <row r="43" spans="1:4" ht="11.25" customHeight="1" x14ac:dyDescent="0.25">
      <c r="A43" s="13" t="s">
        <v>136</v>
      </c>
      <c r="B43" s="273">
        <f>SUM(B44:B46)</f>
        <v>0</v>
      </c>
      <c r="C43" s="273">
        <f>SUM(C44:C46)</f>
        <v>0</v>
      </c>
      <c r="D43" s="12"/>
    </row>
    <row r="44" spans="1:4" ht="11.25" customHeight="1" x14ac:dyDescent="0.2">
      <c r="A44" s="14" t="s">
        <v>137</v>
      </c>
      <c r="B44" s="274">
        <v>0</v>
      </c>
      <c r="C44" s="274">
        <v>0</v>
      </c>
      <c r="D44" s="15">
        <v>5310</v>
      </c>
    </row>
    <row r="45" spans="1:4" ht="11.25" customHeight="1" x14ac:dyDescent="0.2">
      <c r="A45" s="14" t="s">
        <v>138</v>
      </c>
      <c r="B45" s="274">
        <v>0</v>
      </c>
      <c r="C45" s="274">
        <v>0</v>
      </c>
      <c r="D45" s="15">
        <v>5320</v>
      </c>
    </row>
    <row r="46" spans="1:4" ht="11.25" customHeight="1" x14ac:dyDescent="0.2">
      <c r="A46" s="14" t="s">
        <v>139</v>
      </c>
      <c r="B46" s="274">
        <v>0</v>
      </c>
      <c r="C46" s="274">
        <v>0</v>
      </c>
      <c r="D46" s="15">
        <v>5330</v>
      </c>
    </row>
    <row r="47" spans="1:4" ht="11.25" customHeight="1" x14ac:dyDescent="0.25">
      <c r="A47" s="14"/>
      <c r="B47" s="275"/>
      <c r="C47" s="275"/>
      <c r="D47" s="12"/>
    </row>
    <row r="48" spans="1:4" ht="11.25" customHeight="1" x14ac:dyDescent="0.25">
      <c r="A48" s="13" t="s">
        <v>140</v>
      </c>
      <c r="B48" s="273">
        <f>SUM(B49:B53)</f>
        <v>4146891.98</v>
      </c>
      <c r="C48" s="273">
        <f>SUM(C49:C53)</f>
        <v>6482770.0599999996</v>
      </c>
      <c r="D48" s="12"/>
    </row>
    <row r="49" spans="1:5" ht="11.25" customHeight="1" x14ac:dyDescent="0.2">
      <c r="A49" s="14" t="s">
        <v>141</v>
      </c>
      <c r="B49" s="274">
        <v>4146891.98</v>
      </c>
      <c r="C49" s="274">
        <v>6482770.0599999996</v>
      </c>
      <c r="D49" s="15">
        <v>5410</v>
      </c>
    </row>
    <row r="50" spans="1:5" ht="11.25" customHeight="1" x14ac:dyDescent="0.2">
      <c r="A50" s="14" t="s">
        <v>142</v>
      </c>
      <c r="B50" s="274">
        <v>0</v>
      </c>
      <c r="C50" s="274">
        <v>0</v>
      </c>
      <c r="D50" s="15">
        <v>5420</v>
      </c>
    </row>
    <row r="51" spans="1:5" ht="11.25" customHeight="1" x14ac:dyDescent="0.2">
      <c r="A51" s="14" t="s">
        <v>143</v>
      </c>
      <c r="B51" s="274">
        <v>0</v>
      </c>
      <c r="C51" s="274">
        <v>0</v>
      </c>
      <c r="D51" s="15">
        <v>5430</v>
      </c>
    </row>
    <row r="52" spans="1:5" ht="11.25" customHeight="1" x14ac:dyDescent="0.2">
      <c r="A52" s="14" t="s">
        <v>144</v>
      </c>
      <c r="B52" s="274">
        <v>0</v>
      </c>
      <c r="C52" s="274">
        <v>0</v>
      </c>
      <c r="D52" s="15">
        <v>5440</v>
      </c>
    </row>
    <row r="53" spans="1:5" ht="11.25" customHeight="1" x14ac:dyDescent="0.2">
      <c r="A53" s="14" t="s">
        <v>145</v>
      </c>
      <c r="B53" s="274">
        <v>0</v>
      </c>
      <c r="C53" s="274">
        <v>0</v>
      </c>
      <c r="D53" s="15">
        <v>5450</v>
      </c>
    </row>
    <row r="54" spans="1:5" ht="11.25" customHeight="1" x14ac:dyDescent="0.25">
      <c r="A54" s="14"/>
      <c r="B54" s="275"/>
      <c r="C54" s="275"/>
      <c r="D54" s="12"/>
    </row>
    <row r="55" spans="1:5" ht="11.25" customHeight="1" x14ac:dyDescent="0.25">
      <c r="A55" s="13" t="s">
        <v>146</v>
      </c>
      <c r="B55" s="273">
        <f>SUM(B56:B59)</f>
        <v>0</v>
      </c>
      <c r="C55" s="273">
        <f>SUM(C56:C59)</f>
        <v>45700881.780000001</v>
      </c>
      <c r="D55" s="12"/>
    </row>
    <row r="56" spans="1:5" ht="11.25" customHeight="1" x14ac:dyDescent="0.2">
      <c r="A56" s="14" t="s">
        <v>147</v>
      </c>
      <c r="B56" s="274">
        <v>0</v>
      </c>
      <c r="C56" s="274">
        <v>45700881.780000001</v>
      </c>
      <c r="D56" s="15">
        <v>5510</v>
      </c>
    </row>
    <row r="57" spans="1:5" ht="11.25" customHeight="1" x14ac:dyDescent="0.2">
      <c r="A57" s="14" t="s">
        <v>148</v>
      </c>
      <c r="B57" s="274">
        <v>0</v>
      </c>
      <c r="C57" s="274">
        <v>0</v>
      </c>
      <c r="D57" s="15">
        <v>5520</v>
      </c>
    </row>
    <row r="58" spans="1:5" ht="11.25" customHeight="1" x14ac:dyDescent="0.2">
      <c r="A58" s="14" t="s">
        <v>149</v>
      </c>
      <c r="B58" s="274">
        <v>0</v>
      </c>
      <c r="C58" s="274">
        <v>0</v>
      </c>
      <c r="D58" s="15">
        <v>5530</v>
      </c>
    </row>
    <row r="59" spans="1:5" ht="11.25" customHeight="1" x14ac:dyDescent="0.2">
      <c r="A59" s="14" t="s">
        <v>150</v>
      </c>
      <c r="B59" s="274">
        <v>0</v>
      </c>
      <c r="C59" s="274">
        <v>0</v>
      </c>
      <c r="D59" s="15">
        <v>5590</v>
      </c>
    </row>
    <row r="60" spans="1:5" ht="11.25" customHeight="1" x14ac:dyDescent="0.25">
      <c r="A60" s="14"/>
      <c r="B60" s="275"/>
      <c r="C60" s="275"/>
      <c r="D60" s="12"/>
    </row>
    <row r="61" spans="1:5" ht="11.25" customHeight="1" x14ac:dyDescent="0.25">
      <c r="A61" s="13" t="s">
        <v>151</v>
      </c>
      <c r="B61" s="273">
        <f>SUM(B62)</f>
        <v>34221390.700000003</v>
      </c>
      <c r="C61" s="273">
        <f>SUM(C62)</f>
        <v>0</v>
      </c>
      <c r="D61" s="12"/>
    </row>
    <row r="62" spans="1:5" ht="11.25" customHeight="1" x14ac:dyDescent="0.2">
      <c r="A62" s="14" t="s">
        <v>152</v>
      </c>
      <c r="B62" s="274">
        <v>34221390.700000003</v>
      </c>
      <c r="C62" s="274">
        <v>0</v>
      </c>
      <c r="D62" s="15">
        <v>5610</v>
      </c>
    </row>
    <row r="63" spans="1:5" ht="11.25" customHeight="1" x14ac:dyDescent="0.25">
      <c r="A63" s="16"/>
      <c r="B63" s="275"/>
      <c r="C63" s="275"/>
      <c r="D63" s="12"/>
    </row>
    <row r="64" spans="1:5" ht="11.25" customHeight="1" x14ac:dyDescent="0.25">
      <c r="A64" s="10" t="s">
        <v>153</v>
      </c>
      <c r="B64" s="273">
        <f>B61+B55+B48+B43+B32+B27</f>
        <v>626916216.13</v>
      </c>
      <c r="C64" s="276">
        <f>C61+C55+C48+C43+C32+C27</f>
        <v>872856764.70000005</v>
      </c>
      <c r="D64" s="12"/>
      <c r="E64" s="12"/>
    </row>
    <row r="65" spans="1:8" ht="11.25" customHeight="1" x14ac:dyDescent="0.25">
      <c r="A65" s="17"/>
      <c r="B65" s="275"/>
      <c r="C65" s="275"/>
      <c r="D65" s="12"/>
      <c r="E65" s="12"/>
    </row>
    <row r="66" spans="1:8" s="12" customFormat="1" x14ac:dyDescent="0.25">
      <c r="A66" s="10" t="s">
        <v>154</v>
      </c>
      <c r="B66" s="273">
        <f>B24-B64</f>
        <v>274601602.88</v>
      </c>
      <c r="C66" s="273">
        <f>C24-C64</f>
        <v>214797048.48000002</v>
      </c>
      <c r="E66" s="8"/>
    </row>
    <row r="67" spans="1:8" s="12" customFormat="1" x14ac:dyDescent="0.25">
      <c r="A67" s="16"/>
      <c r="B67" s="275"/>
      <c r="C67" s="275"/>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19685039370078741" right="0.19685039370078741" top="0.39370078740157483" bottom="0.3937007874015748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16" zoomScaleNormal="100" zoomScaleSheetLayoutView="100" workbookViewId="0">
      <selection activeCell="P21" sqref="P21"/>
    </sheetView>
  </sheetViews>
  <sheetFormatPr baseColWidth="10" defaultColWidth="9.42578125" defaultRowHeight="11.25" x14ac:dyDescent="0.25"/>
  <cols>
    <col min="1" max="1" width="48.140625" style="28" customWidth="1"/>
    <col min="2" max="2" width="13" style="28" customWidth="1"/>
    <col min="3" max="3" width="13.42578125" style="29" customWidth="1"/>
    <col min="4" max="4" width="44.140625" style="29" customWidth="1"/>
    <col min="5" max="5" width="13.42578125" style="29" customWidth="1"/>
    <col min="6" max="6" width="13.7109375" style="29" customWidth="1"/>
    <col min="7" max="16384" width="9.42578125" style="8"/>
  </cols>
  <sheetData>
    <row r="1" spans="1:6" ht="45" customHeight="1" x14ac:dyDescent="0.25">
      <c r="A1" s="481" t="s">
        <v>655</v>
      </c>
      <c r="B1" s="482"/>
      <c r="C1" s="482"/>
      <c r="D1" s="482"/>
      <c r="E1" s="482"/>
      <c r="F1" s="483"/>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277">
        <v>412090960.94999999</v>
      </c>
      <c r="C5" s="277">
        <v>249107081.03999999</v>
      </c>
      <c r="D5" s="14" t="s">
        <v>161</v>
      </c>
      <c r="E5" s="277">
        <v>51983684.710000001</v>
      </c>
      <c r="F5" s="280">
        <v>72872346.129999995</v>
      </c>
    </row>
    <row r="6" spans="1:6" x14ac:dyDescent="0.25">
      <c r="A6" s="14" t="s">
        <v>162</v>
      </c>
      <c r="B6" s="277">
        <v>43469980.460000001</v>
      </c>
      <c r="C6" s="277">
        <v>13867939.210000001</v>
      </c>
      <c r="D6" s="14" t="s">
        <v>163</v>
      </c>
      <c r="E6" s="277">
        <v>0</v>
      </c>
      <c r="F6" s="280">
        <v>0</v>
      </c>
    </row>
    <row r="7" spans="1:6" x14ac:dyDescent="0.25">
      <c r="A7" s="14" t="s">
        <v>164</v>
      </c>
      <c r="B7" s="277">
        <v>38964072.710000001</v>
      </c>
      <c r="C7" s="277">
        <v>40912150.509999998</v>
      </c>
      <c r="D7" s="14" t="s">
        <v>165</v>
      </c>
      <c r="E7" s="277">
        <v>3005835.13</v>
      </c>
      <c r="F7" s="280">
        <v>1349122.37</v>
      </c>
    </row>
    <row r="8" spans="1:6" x14ac:dyDescent="0.25">
      <c r="A8" s="14" t="s">
        <v>166</v>
      </c>
      <c r="B8" s="277">
        <v>0</v>
      </c>
      <c r="C8" s="277">
        <v>0</v>
      </c>
      <c r="D8" s="14" t="s">
        <v>167</v>
      </c>
      <c r="E8" s="277">
        <v>0</v>
      </c>
      <c r="F8" s="280">
        <v>0</v>
      </c>
    </row>
    <row r="9" spans="1:6" x14ac:dyDescent="0.25">
      <c r="A9" s="14" t="s">
        <v>168</v>
      </c>
      <c r="B9" s="277">
        <v>0</v>
      </c>
      <c r="C9" s="277">
        <v>0</v>
      </c>
      <c r="D9" s="14" t="s">
        <v>169</v>
      </c>
      <c r="E9" s="277">
        <v>0</v>
      </c>
      <c r="F9" s="280">
        <v>0</v>
      </c>
    </row>
    <row r="10" spans="1:6" ht="22.5" x14ac:dyDescent="0.25">
      <c r="A10" s="14" t="s">
        <v>170</v>
      </c>
      <c r="B10" s="277">
        <v>0</v>
      </c>
      <c r="C10" s="277">
        <v>0</v>
      </c>
      <c r="D10" s="14" t="s">
        <v>171</v>
      </c>
      <c r="E10" s="277">
        <v>0</v>
      </c>
      <c r="F10" s="280">
        <v>0</v>
      </c>
    </row>
    <row r="11" spans="1:6" x14ac:dyDescent="0.25">
      <c r="A11" s="14" t="s">
        <v>172</v>
      </c>
      <c r="B11" s="277">
        <v>-16980</v>
      </c>
      <c r="C11" s="277">
        <v>-16980</v>
      </c>
      <c r="D11" s="14" t="s">
        <v>173</v>
      </c>
      <c r="E11" s="277">
        <v>8369190.8399999999</v>
      </c>
      <c r="F11" s="280">
        <v>8369190.8399999999</v>
      </c>
    </row>
    <row r="12" spans="1:6" x14ac:dyDescent="0.25">
      <c r="A12" s="16"/>
      <c r="B12" s="278"/>
      <c r="C12" s="278"/>
      <c r="D12" s="14" t="s">
        <v>174</v>
      </c>
      <c r="E12" s="277">
        <v>77223.179999999993</v>
      </c>
      <c r="F12" s="280">
        <v>0</v>
      </c>
    </row>
    <row r="13" spans="1:6" x14ac:dyDescent="0.25">
      <c r="A13" s="13" t="s">
        <v>175</v>
      </c>
      <c r="B13" s="279">
        <f>SUM(B5:B11)</f>
        <v>494508034.11999995</v>
      </c>
      <c r="C13" s="279">
        <f>SUM(C5:C11)</f>
        <v>303870190.75999999</v>
      </c>
      <c r="D13" s="16"/>
      <c r="E13" s="281"/>
      <c r="F13" s="282"/>
    </row>
    <row r="14" spans="1:6" x14ac:dyDescent="0.25">
      <c r="A14" s="17"/>
      <c r="B14" s="278"/>
      <c r="C14" s="278"/>
      <c r="D14" s="13" t="s">
        <v>176</v>
      </c>
      <c r="E14" s="273">
        <f>SUM(E5:E12)</f>
        <v>63435933.860000007</v>
      </c>
      <c r="F14" s="276">
        <f>SUM(F5:F12)</f>
        <v>82590659.340000004</v>
      </c>
    </row>
    <row r="15" spans="1:6" x14ac:dyDescent="0.25">
      <c r="A15" s="13" t="s">
        <v>177</v>
      </c>
      <c r="B15" s="278"/>
      <c r="C15" s="278"/>
      <c r="D15" s="17"/>
      <c r="E15" s="278"/>
      <c r="F15" s="282"/>
    </row>
    <row r="16" spans="1:6" x14ac:dyDescent="0.25">
      <c r="A16" s="14" t="s">
        <v>178</v>
      </c>
      <c r="B16" s="277">
        <v>4729855.74</v>
      </c>
      <c r="C16" s="277">
        <v>4729855.74</v>
      </c>
      <c r="D16" s="13" t="s">
        <v>179</v>
      </c>
      <c r="E16" s="278"/>
      <c r="F16" s="278"/>
    </row>
    <row r="17" spans="1:6" x14ac:dyDescent="0.25">
      <c r="A17" s="14" t="s">
        <v>180</v>
      </c>
      <c r="B17" s="277">
        <v>0</v>
      </c>
      <c r="C17" s="277">
        <v>0</v>
      </c>
      <c r="D17" s="14" t="s">
        <v>181</v>
      </c>
      <c r="E17" s="277">
        <v>0</v>
      </c>
      <c r="F17" s="280">
        <v>0</v>
      </c>
    </row>
    <row r="18" spans="1:6" ht="22.5" x14ac:dyDescent="0.25">
      <c r="A18" s="14" t="s">
        <v>182</v>
      </c>
      <c r="B18" s="277">
        <v>2324542515.4899998</v>
      </c>
      <c r="C18" s="277">
        <v>2446900046.1599998</v>
      </c>
      <c r="D18" s="14" t="s">
        <v>183</v>
      </c>
      <c r="E18" s="277">
        <v>0</v>
      </c>
      <c r="F18" s="280">
        <v>0</v>
      </c>
    </row>
    <row r="19" spans="1:6" x14ac:dyDescent="0.25">
      <c r="A19" s="14" t="s">
        <v>184</v>
      </c>
      <c r="B19" s="277">
        <v>511824823.25</v>
      </c>
      <c r="C19" s="277">
        <v>474753919.82999998</v>
      </c>
      <c r="D19" s="14" t="s">
        <v>185</v>
      </c>
      <c r="E19" s="277">
        <v>40166521.710000001</v>
      </c>
      <c r="F19" s="280">
        <v>48573468.270000003</v>
      </c>
    </row>
    <row r="20" spans="1:6" x14ac:dyDescent="0.25">
      <c r="A20" s="14" t="s">
        <v>186</v>
      </c>
      <c r="B20" s="277">
        <v>15235260.560000001</v>
      </c>
      <c r="C20" s="277">
        <v>13335260.560000001</v>
      </c>
      <c r="D20" s="14" t="s">
        <v>187</v>
      </c>
      <c r="E20" s="277">
        <v>0</v>
      </c>
      <c r="F20" s="280">
        <v>0</v>
      </c>
    </row>
    <row r="21" spans="1:6" ht="22.5" x14ac:dyDescent="0.25">
      <c r="A21" s="14" t="s">
        <v>188</v>
      </c>
      <c r="B21" s="277">
        <v>-316656845.81</v>
      </c>
      <c r="C21" s="277">
        <v>-316656845.81</v>
      </c>
      <c r="D21" s="14" t="s">
        <v>189</v>
      </c>
      <c r="E21" s="277">
        <v>0</v>
      </c>
      <c r="F21" s="280">
        <v>0</v>
      </c>
    </row>
    <row r="22" spans="1:6" x14ac:dyDescent="0.25">
      <c r="A22" s="14" t="s">
        <v>190</v>
      </c>
      <c r="B22" s="277">
        <v>1232245.98</v>
      </c>
      <c r="C22" s="277">
        <v>1232245.98</v>
      </c>
      <c r="D22" s="14" t="s">
        <v>191</v>
      </c>
      <c r="E22" s="277">
        <v>0</v>
      </c>
      <c r="F22" s="280">
        <v>0</v>
      </c>
    </row>
    <row r="23" spans="1:6" x14ac:dyDescent="0.25">
      <c r="A23" s="14" t="s">
        <v>192</v>
      </c>
      <c r="B23" s="277">
        <v>0</v>
      </c>
      <c r="C23" s="277">
        <v>0</v>
      </c>
      <c r="D23" s="16"/>
      <c r="E23" s="278"/>
      <c r="F23" s="282"/>
    </row>
    <row r="24" spans="1:6" x14ac:dyDescent="0.25">
      <c r="A24" s="14" t="s">
        <v>193</v>
      </c>
      <c r="B24" s="277">
        <v>0</v>
      </c>
      <c r="C24" s="277">
        <v>0</v>
      </c>
      <c r="D24" s="13" t="s">
        <v>194</v>
      </c>
      <c r="E24" s="279">
        <f>SUM(E17:E22)</f>
        <v>40166521.710000001</v>
      </c>
      <c r="F24" s="276">
        <f>SUM(F17:F22)</f>
        <v>48573468.270000003</v>
      </c>
    </row>
    <row r="25" spans="1:6" s="12" customFormat="1" x14ac:dyDescent="0.25">
      <c r="A25" s="16"/>
      <c r="B25" s="278"/>
      <c r="C25" s="278"/>
      <c r="D25" s="16"/>
      <c r="E25" s="278"/>
      <c r="F25" s="282"/>
    </row>
    <row r="26" spans="1:6" x14ac:dyDescent="0.25">
      <c r="A26" s="13" t="s">
        <v>195</v>
      </c>
      <c r="B26" s="279">
        <f>SUM(B16:B24)</f>
        <v>2540907855.2099996</v>
      </c>
      <c r="C26" s="279">
        <f>SUM(C16:C24)</f>
        <v>2624294482.4599996</v>
      </c>
      <c r="D26" s="24" t="s">
        <v>196</v>
      </c>
      <c r="E26" s="279">
        <f>SUM(E24+E14)</f>
        <v>103602455.57000001</v>
      </c>
      <c r="F26" s="276">
        <f>SUM(F14+F24)</f>
        <v>131164127.61000001</v>
      </c>
    </row>
    <row r="27" spans="1:6" x14ac:dyDescent="0.25">
      <c r="A27" s="17"/>
      <c r="B27" s="278"/>
      <c r="C27" s="278"/>
      <c r="D27" s="17"/>
      <c r="E27" s="278"/>
      <c r="F27" s="282"/>
    </row>
    <row r="28" spans="1:6" x14ac:dyDescent="0.25">
      <c r="A28" s="13" t="s">
        <v>197</v>
      </c>
      <c r="B28" s="279">
        <f>B13+B26</f>
        <v>3035415889.3299994</v>
      </c>
      <c r="C28" s="279">
        <f>C13+C26</f>
        <v>2928164673.2199993</v>
      </c>
      <c r="D28" s="10" t="s">
        <v>198</v>
      </c>
      <c r="E28" s="278"/>
      <c r="F28" s="278"/>
    </row>
    <row r="29" spans="1:6" x14ac:dyDescent="0.25">
      <c r="A29" s="25"/>
      <c r="B29" s="26"/>
      <c r="C29" s="23"/>
      <c r="D29" s="17"/>
      <c r="E29" s="278"/>
      <c r="F29" s="278"/>
    </row>
    <row r="30" spans="1:6" x14ac:dyDescent="0.25">
      <c r="A30" s="25"/>
      <c r="B30" s="26"/>
      <c r="C30" s="23"/>
      <c r="D30" s="13" t="s">
        <v>199</v>
      </c>
      <c r="E30" s="279">
        <f>SUM(E31:E33)</f>
        <v>479763120.51999998</v>
      </c>
      <c r="F30" s="276">
        <f>SUM(F31:F33)</f>
        <v>479763120.51999998</v>
      </c>
    </row>
    <row r="31" spans="1:6" x14ac:dyDescent="0.25">
      <c r="A31" s="25"/>
      <c r="B31" s="26"/>
      <c r="C31" s="23"/>
      <c r="D31" s="14" t="s">
        <v>138</v>
      </c>
      <c r="E31" s="277">
        <v>479763120.51999998</v>
      </c>
      <c r="F31" s="280">
        <v>479763120.51999998</v>
      </c>
    </row>
    <row r="32" spans="1:6" x14ac:dyDescent="0.25">
      <c r="A32" s="25"/>
      <c r="B32" s="26"/>
      <c r="C32" s="23"/>
      <c r="D32" s="14" t="s">
        <v>200</v>
      </c>
      <c r="E32" s="277">
        <v>0</v>
      </c>
      <c r="F32" s="280">
        <v>0</v>
      </c>
    </row>
    <row r="33" spans="1:6" x14ac:dyDescent="0.25">
      <c r="A33" s="25"/>
      <c r="B33" s="26"/>
      <c r="C33" s="23"/>
      <c r="D33" s="14" t="s">
        <v>201</v>
      </c>
      <c r="E33" s="277">
        <v>0</v>
      </c>
      <c r="F33" s="280">
        <v>0</v>
      </c>
    </row>
    <row r="34" spans="1:6" x14ac:dyDescent="0.25">
      <c r="A34" s="25"/>
      <c r="B34" s="26"/>
      <c r="C34" s="23"/>
      <c r="D34" s="16"/>
      <c r="E34" s="278"/>
      <c r="F34" s="282"/>
    </row>
    <row r="35" spans="1:6" x14ac:dyDescent="0.25">
      <c r="A35" s="25"/>
      <c r="B35" s="26"/>
      <c r="C35" s="23"/>
      <c r="D35" s="13" t="s">
        <v>202</v>
      </c>
      <c r="E35" s="279">
        <f>SUM(E36:E40)</f>
        <v>2452050313.2400002</v>
      </c>
      <c r="F35" s="276">
        <f>SUM(F36:F40)</f>
        <v>2317237425.0899997</v>
      </c>
    </row>
    <row r="36" spans="1:6" x14ac:dyDescent="0.25">
      <c r="A36" s="25"/>
      <c r="B36" s="26"/>
      <c r="C36" s="23"/>
      <c r="D36" s="14" t="s">
        <v>203</v>
      </c>
      <c r="E36" s="277">
        <v>274601602.88</v>
      </c>
      <c r="F36" s="280">
        <v>214797048.47999999</v>
      </c>
    </row>
    <row r="37" spans="1:6" x14ac:dyDescent="0.25">
      <c r="A37" s="25"/>
      <c r="B37" s="26"/>
      <c r="C37" s="23"/>
      <c r="D37" s="14" t="s">
        <v>204</v>
      </c>
      <c r="E37" s="277">
        <v>2177448710.3600001</v>
      </c>
      <c r="F37" s="280">
        <v>2102440376.6099999</v>
      </c>
    </row>
    <row r="38" spans="1:6" x14ac:dyDescent="0.25">
      <c r="A38" s="25"/>
      <c r="B38" s="26"/>
      <c r="C38" s="23"/>
      <c r="D38" s="14" t="s">
        <v>205</v>
      </c>
      <c r="E38" s="277">
        <v>0</v>
      </c>
      <c r="F38" s="280">
        <v>0</v>
      </c>
    </row>
    <row r="39" spans="1:6" x14ac:dyDescent="0.25">
      <c r="A39" s="25"/>
      <c r="B39" s="26"/>
      <c r="C39" s="23"/>
      <c r="D39" s="14" t="s">
        <v>206</v>
      </c>
      <c r="E39" s="277">
        <v>0</v>
      </c>
      <c r="F39" s="280">
        <v>0</v>
      </c>
    </row>
    <row r="40" spans="1:6" x14ac:dyDescent="0.25">
      <c r="A40" s="25"/>
      <c r="B40" s="26"/>
      <c r="C40" s="23"/>
      <c r="D40" s="14" t="s">
        <v>207</v>
      </c>
      <c r="E40" s="277">
        <v>0</v>
      </c>
      <c r="F40" s="280">
        <v>0</v>
      </c>
    </row>
    <row r="41" spans="1:6" x14ac:dyDescent="0.25">
      <c r="A41" s="25"/>
      <c r="B41" s="26"/>
      <c r="C41" s="23"/>
      <c r="D41" s="16"/>
      <c r="E41" s="278"/>
      <c r="F41" s="282"/>
    </row>
    <row r="42" spans="1:6" ht="22.5" x14ac:dyDescent="0.25">
      <c r="A42" s="25"/>
      <c r="B42" s="26"/>
      <c r="C42" s="23"/>
      <c r="D42" s="13" t="s">
        <v>208</v>
      </c>
      <c r="E42" s="279">
        <f>SUM(E43:E44)</f>
        <v>0</v>
      </c>
      <c r="F42" s="276">
        <f>SUM(F43:F44)</f>
        <v>0</v>
      </c>
    </row>
    <row r="43" spans="1:6" x14ac:dyDescent="0.25">
      <c r="A43" s="25"/>
      <c r="B43" s="26"/>
      <c r="C43" s="23"/>
      <c r="D43" s="14" t="s">
        <v>209</v>
      </c>
      <c r="E43" s="277">
        <v>0</v>
      </c>
      <c r="F43" s="280">
        <v>0</v>
      </c>
    </row>
    <row r="44" spans="1:6" x14ac:dyDescent="0.25">
      <c r="A44" s="25"/>
      <c r="B44" s="26"/>
      <c r="C44" s="23"/>
      <c r="D44" s="14" t="s">
        <v>210</v>
      </c>
      <c r="E44" s="277">
        <v>0</v>
      </c>
      <c r="F44" s="280">
        <v>0</v>
      </c>
    </row>
    <row r="45" spans="1:6" x14ac:dyDescent="0.25">
      <c r="A45" s="25"/>
      <c r="B45" s="26"/>
      <c r="C45" s="23"/>
      <c r="D45" s="16"/>
      <c r="E45" s="278"/>
      <c r="F45" s="282"/>
    </row>
    <row r="46" spans="1:6" x14ac:dyDescent="0.25">
      <c r="A46" s="25"/>
      <c r="B46" s="26"/>
      <c r="C46" s="23"/>
      <c r="D46" s="13" t="s">
        <v>211</v>
      </c>
      <c r="E46" s="279">
        <f>SUM(E42+E35+E30)</f>
        <v>2931813433.7600002</v>
      </c>
      <c r="F46" s="276">
        <f>SUM(F42+F35+F30)</f>
        <v>2797000545.6099997</v>
      </c>
    </row>
    <row r="47" spans="1:6" x14ac:dyDescent="0.25">
      <c r="A47" s="25"/>
      <c r="B47" s="26"/>
      <c r="C47" s="23"/>
      <c r="D47" s="17"/>
      <c r="E47" s="278"/>
      <c r="F47" s="282"/>
    </row>
    <row r="48" spans="1:6" x14ac:dyDescent="0.25">
      <c r="A48" s="25"/>
      <c r="B48" s="26"/>
      <c r="C48" s="23"/>
      <c r="D48" s="13" t="s">
        <v>212</v>
      </c>
      <c r="E48" s="279">
        <f>E46+E26</f>
        <v>3035415889.3300004</v>
      </c>
      <c r="F48" s="279">
        <f>F46+F26</f>
        <v>2928164673.2199998</v>
      </c>
    </row>
    <row r="49" spans="1:6" x14ac:dyDescent="0.25">
      <c r="A49" s="25"/>
      <c r="B49" s="26"/>
      <c r="C49" s="26"/>
      <c r="D49" s="27"/>
      <c r="E49" s="282"/>
      <c r="F49" s="282"/>
    </row>
    <row r="51" spans="1:6" ht="12.75" x14ac:dyDescent="0.25">
      <c r="A51" s="20" t="s">
        <v>155</v>
      </c>
    </row>
  </sheetData>
  <sheetProtection formatCells="0" formatColumns="0" formatRows="0" autoFilter="0"/>
  <mergeCells count="1">
    <mergeCell ref="A1:F1"/>
  </mergeCells>
  <printOptions horizontalCentered="1"/>
  <pageMargins left="0.19685039370078741" right="0.19685039370078741" top="0.39370078740157483" bottom="0.39370078740157483" header="0" footer="0"/>
  <pageSetup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activeCell="N14" sqref="N14"/>
    </sheetView>
  </sheetViews>
  <sheetFormatPr baseColWidth="10" defaultColWidth="9.42578125" defaultRowHeight="11.25" x14ac:dyDescent="0.25"/>
  <cols>
    <col min="1" max="1" width="45" style="28" customWidth="1"/>
    <col min="2" max="2" width="14.140625" style="29" customWidth="1"/>
    <col min="3" max="5" width="16.140625" style="29" customWidth="1"/>
    <col min="6" max="6" width="14.140625" style="29" customWidth="1"/>
    <col min="7" max="16384" width="9.42578125" style="8"/>
  </cols>
  <sheetData>
    <row r="1" spans="1:6" ht="45" customHeight="1" x14ac:dyDescent="0.25">
      <c r="A1" s="478" t="s">
        <v>664</v>
      </c>
      <c r="B1" s="479"/>
      <c r="C1" s="479"/>
      <c r="D1" s="479"/>
      <c r="E1" s="479"/>
      <c r="F1" s="480"/>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656</v>
      </c>
      <c r="B4" s="283">
        <f>SUM(B5:B7)</f>
        <v>479763120.51999998</v>
      </c>
      <c r="C4" s="284"/>
      <c r="D4" s="284"/>
      <c r="E4" s="284"/>
      <c r="F4" s="283">
        <f>SUM(B4:E4)</f>
        <v>479763120.51999998</v>
      </c>
    </row>
    <row r="5" spans="1:6" ht="11.25" customHeight="1" x14ac:dyDescent="0.2">
      <c r="A5" s="35" t="s">
        <v>138</v>
      </c>
      <c r="B5" s="285">
        <v>479763120.51999998</v>
      </c>
      <c r="C5" s="284"/>
      <c r="D5" s="284"/>
      <c r="E5" s="284"/>
      <c r="F5" s="283">
        <f>SUM(B5:E5)</f>
        <v>479763120.51999998</v>
      </c>
    </row>
    <row r="6" spans="1:6" ht="11.25" customHeight="1" x14ac:dyDescent="0.2">
      <c r="A6" s="35" t="s">
        <v>200</v>
      </c>
      <c r="B6" s="285">
        <v>0</v>
      </c>
      <c r="C6" s="284"/>
      <c r="D6" s="284"/>
      <c r="E6" s="284"/>
      <c r="F6" s="283">
        <f>SUM(B6:E6)</f>
        <v>0</v>
      </c>
    </row>
    <row r="7" spans="1:6" ht="11.25" customHeight="1" x14ac:dyDescent="0.2">
      <c r="A7" s="35" t="s">
        <v>201</v>
      </c>
      <c r="B7" s="285">
        <v>0</v>
      </c>
      <c r="C7" s="284"/>
      <c r="D7" s="284"/>
      <c r="E7" s="284"/>
      <c r="F7" s="283">
        <f>SUM(B7:E7)</f>
        <v>0</v>
      </c>
    </row>
    <row r="8" spans="1:6" ht="11.25" customHeight="1" x14ac:dyDescent="0.25">
      <c r="A8" s="36"/>
      <c r="B8" s="284"/>
      <c r="C8" s="284"/>
      <c r="D8" s="284"/>
      <c r="E8" s="284"/>
      <c r="F8" s="284"/>
    </row>
    <row r="9" spans="1:6" ht="11.25" customHeight="1" x14ac:dyDescent="0.2">
      <c r="A9" s="34" t="s">
        <v>657</v>
      </c>
      <c r="B9" s="284"/>
      <c r="C9" s="283">
        <f>SUM(C10:C14)</f>
        <v>2102440376.6099999</v>
      </c>
      <c r="D9" s="283">
        <f>D10</f>
        <v>214797048.47999999</v>
      </c>
      <c r="E9" s="284"/>
      <c r="F9" s="283">
        <f t="shared" ref="F9:F14" si="0">SUM(B9:E9)</f>
        <v>2317237425.0899997</v>
      </c>
    </row>
    <row r="10" spans="1:6" ht="11.25" customHeight="1" x14ac:dyDescent="0.2">
      <c r="A10" s="35" t="s">
        <v>154</v>
      </c>
      <c r="B10" s="284"/>
      <c r="C10" s="284"/>
      <c r="D10" s="285">
        <v>214797048.47999999</v>
      </c>
      <c r="E10" s="284"/>
      <c r="F10" s="283">
        <f t="shared" si="0"/>
        <v>214797048.47999999</v>
      </c>
    </row>
    <row r="11" spans="1:6" ht="11.25" customHeight="1" x14ac:dyDescent="0.2">
      <c r="A11" s="35" t="s">
        <v>204</v>
      </c>
      <c r="B11" s="284"/>
      <c r="C11" s="285">
        <v>2102440376.6099999</v>
      </c>
      <c r="D11" s="284"/>
      <c r="E11" s="284"/>
      <c r="F11" s="283">
        <f t="shared" si="0"/>
        <v>2102440376.6099999</v>
      </c>
    </row>
    <row r="12" spans="1:6" ht="11.25" customHeight="1" x14ac:dyDescent="0.2">
      <c r="A12" s="35" t="s">
        <v>205</v>
      </c>
      <c r="B12" s="284"/>
      <c r="C12" s="285">
        <v>0</v>
      </c>
      <c r="D12" s="284"/>
      <c r="E12" s="284"/>
      <c r="F12" s="283">
        <f t="shared" si="0"/>
        <v>0</v>
      </c>
    </row>
    <row r="13" spans="1:6" ht="11.25" customHeight="1" x14ac:dyDescent="0.2">
      <c r="A13" s="35" t="s">
        <v>206</v>
      </c>
      <c r="B13" s="284"/>
      <c r="C13" s="285">
        <v>0</v>
      </c>
      <c r="D13" s="284"/>
      <c r="E13" s="284"/>
      <c r="F13" s="283">
        <f t="shared" si="0"/>
        <v>0</v>
      </c>
    </row>
    <row r="14" spans="1:6" ht="11.25" customHeight="1" x14ac:dyDescent="0.2">
      <c r="A14" s="35" t="s">
        <v>207</v>
      </c>
      <c r="B14" s="284"/>
      <c r="C14" s="285">
        <v>0</v>
      </c>
      <c r="D14" s="284"/>
      <c r="E14" s="284"/>
      <c r="F14" s="283">
        <f t="shared" si="0"/>
        <v>0</v>
      </c>
    </row>
    <row r="15" spans="1:6" ht="11.25" customHeight="1" x14ac:dyDescent="0.25">
      <c r="A15" s="36"/>
      <c r="B15" s="284"/>
      <c r="C15" s="284"/>
      <c r="D15" s="284"/>
      <c r="E15" s="284"/>
      <c r="F15" s="284"/>
    </row>
    <row r="16" spans="1:6" ht="22.5" x14ac:dyDescent="0.2">
      <c r="A16" s="34" t="s">
        <v>658</v>
      </c>
      <c r="B16" s="284"/>
      <c r="C16" s="284"/>
      <c r="D16" s="284"/>
      <c r="E16" s="283">
        <f>SUM(E17:E18)</f>
        <v>0</v>
      </c>
      <c r="F16" s="283">
        <f>SUM(B16:E16)</f>
        <v>0</v>
      </c>
    </row>
    <row r="17" spans="1:6" ht="11.25" customHeight="1" x14ac:dyDescent="0.2">
      <c r="A17" s="35" t="s">
        <v>209</v>
      </c>
      <c r="B17" s="284"/>
      <c r="C17" s="284"/>
      <c r="D17" s="284"/>
      <c r="E17" s="285">
        <v>0</v>
      </c>
      <c r="F17" s="283">
        <f>SUM(B17:E17)</f>
        <v>0</v>
      </c>
    </row>
    <row r="18" spans="1:6" ht="11.25" customHeight="1" x14ac:dyDescent="0.2">
      <c r="A18" s="35" t="s">
        <v>210</v>
      </c>
      <c r="B18" s="284"/>
      <c r="C18" s="284"/>
      <c r="D18" s="284"/>
      <c r="E18" s="285">
        <v>0</v>
      </c>
      <c r="F18" s="283">
        <f>SUM(B18:E18)</f>
        <v>0</v>
      </c>
    </row>
    <row r="19" spans="1:6" ht="11.25" customHeight="1" x14ac:dyDescent="0.25">
      <c r="A19" s="36"/>
      <c r="B19" s="284"/>
      <c r="C19" s="284"/>
      <c r="D19" s="284"/>
      <c r="E19" s="284"/>
      <c r="F19" s="284"/>
    </row>
    <row r="20" spans="1:6" ht="11.25" customHeight="1" x14ac:dyDescent="0.2">
      <c r="A20" s="34" t="s">
        <v>659</v>
      </c>
      <c r="B20" s="283">
        <f>B4</f>
        <v>479763120.51999998</v>
      </c>
      <c r="C20" s="283">
        <f>C9</f>
        <v>2102440376.6099999</v>
      </c>
      <c r="D20" s="283">
        <f>D9</f>
        <v>214797048.47999999</v>
      </c>
      <c r="E20" s="283">
        <f>E16</f>
        <v>0</v>
      </c>
      <c r="F20" s="283">
        <f>SUM(B20:E20)</f>
        <v>2797000545.6100001</v>
      </c>
    </row>
    <row r="21" spans="1:6" ht="11.25" customHeight="1" x14ac:dyDescent="0.25">
      <c r="A21" s="37"/>
      <c r="B21" s="284"/>
      <c r="C21" s="284"/>
      <c r="D21" s="284"/>
      <c r="E21" s="284"/>
      <c r="F21" s="284"/>
    </row>
    <row r="22" spans="1:6" ht="11.25" customHeight="1" x14ac:dyDescent="0.2">
      <c r="A22" s="34" t="s">
        <v>660</v>
      </c>
      <c r="B22" s="283">
        <f>SUM(B23:B25)</f>
        <v>0</v>
      </c>
      <c r="C22" s="284"/>
      <c r="D22" s="284"/>
      <c r="E22" s="284"/>
      <c r="F22" s="283">
        <f>SUM(B22:E22)</f>
        <v>0</v>
      </c>
    </row>
    <row r="23" spans="1:6" ht="11.25" customHeight="1" x14ac:dyDescent="0.2">
      <c r="A23" s="35" t="s">
        <v>138</v>
      </c>
      <c r="B23" s="285">
        <v>0</v>
      </c>
      <c r="C23" s="284"/>
      <c r="D23" s="284"/>
      <c r="E23" s="284"/>
      <c r="F23" s="283">
        <f>SUM(B23:E23)</f>
        <v>0</v>
      </c>
    </row>
    <row r="24" spans="1:6" ht="11.25" customHeight="1" x14ac:dyDescent="0.2">
      <c r="A24" s="35" t="s">
        <v>200</v>
      </c>
      <c r="B24" s="285">
        <v>0</v>
      </c>
      <c r="C24" s="284"/>
      <c r="D24" s="284"/>
      <c r="E24" s="284"/>
      <c r="F24" s="283">
        <f>SUM(B24:E24)</f>
        <v>0</v>
      </c>
    </row>
    <row r="25" spans="1:6" ht="11.25" customHeight="1" x14ac:dyDescent="0.2">
      <c r="A25" s="35" t="s">
        <v>201</v>
      </c>
      <c r="B25" s="285">
        <v>0</v>
      </c>
      <c r="C25" s="284"/>
      <c r="D25" s="284"/>
      <c r="E25" s="284"/>
      <c r="F25" s="283">
        <f>SUM(B25:E25)</f>
        <v>0</v>
      </c>
    </row>
    <row r="26" spans="1:6" ht="11.25" customHeight="1" x14ac:dyDescent="0.25">
      <c r="A26" s="36"/>
      <c r="B26" s="284"/>
      <c r="C26" s="284"/>
      <c r="D26" s="284"/>
      <c r="E26" s="284"/>
      <c r="F26" s="284"/>
    </row>
    <row r="27" spans="1:6" ht="22.5" x14ac:dyDescent="0.2">
      <c r="A27" s="34" t="s">
        <v>661</v>
      </c>
      <c r="B27" s="284"/>
      <c r="C27" s="283">
        <f>C29</f>
        <v>75008333.75</v>
      </c>
      <c r="D27" s="283">
        <f>SUM(D28:D32)</f>
        <v>59804554.400000006</v>
      </c>
      <c r="E27" s="284"/>
      <c r="F27" s="283">
        <f t="shared" ref="F27:F32" si="1">SUM(B27:E27)</f>
        <v>134812888.15000001</v>
      </c>
    </row>
    <row r="28" spans="1:6" ht="11.25" customHeight="1" x14ac:dyDescent="0.2">
      <c r="A28" s="35" t="s">
        <v>154</v>
      </c>
      <c r="B28" s="284"/>
      <c r="C28" s="284"/>
      <c r="D28" s="285">
        <v>274601602.88</v>
      </c>
      <c r="E28" s="284"/>
      <c r="F28" s="283">
        <f t="shared" si="1"/>
        <v>274601602.88</v>
      </c>
    </row>
    <row r="29" spans="1:6" ht="11.25" customHeight="1" x14ac:dyDescent="0.2">
      <c r="A29" s="35" t="s">
        <v>204</v>
      </c>
      <c r="B29" s="284"/>
      <c r="C29" s="285">
        <v>75008333.75</v>
      </c>
      <c r="D29" s="285">
        <v>-214797048.47999999</v>
      </c>
      <c r="E29" s="284"/>
      <c r="F29" s="283">
        <f t="shared" si="1"/>
        <v>-139788714.72999999</v>
      </c>
    </row>
    <row r="30" spans="1:6" ht="11.25" customHeight="1" x14ac:dyDescent="0.2">
      <c r="A30" s="35" t="s">
        <v>205</v>
      </c>
      <c r="B30" s="284"/>
      <c r="C30" s="284"/>
      <c r="D30" s="286">
        <v>0</v>
      </c>
      <c r="E30" s="284"/>
      <c r="F30" s="283">
        <f t="shared" si="1"/>
        <v>0</v>
      </c>
    </row>
    <row r="31" spans="1:6" ht="11.25" customHeight="1" x14ac:dyDescent="0.2">
      <c r="A31" s="35" t="s">
        <v>206</v>
      </c>
      <c r="B31" s="284"/>
      <c r="C31" s="284"/>
      <c r="D31" s="286">
        <v>0</v>
      </c>
      <c r="E31" s="284"/>
      <c r="F31" s="283">
        <f t="shared" si="1"/>
        <v>0</v>
      </c>
    </row>
    <row r="32" spans="1:6" ht="11.25" customHeight="1" x14ac:dyDescent="0.2">
      <c r="A32" s="35" t="s">
        <v>207</v>
      </c>
      <c r="B32" s="284"/>
      <c r="C32" s="284"/>
      <c r="D32" s="286">
        <v>0</v>
      </c>
      <c r="E32" s="284"/>
      <c r="F32" s="283">
        <f t="shared" si="1"/>
        <v>0</v>
      </c>
    </row>
    <row r="33" spans="1:6" ht="11.25" customHeight="1" x14ac:dyDescent="0.25">
      <c r="A33" s="36"/>
      <c r="B33" s="284"/>
      <c r="C33" s="284"/>
      <c r="D33" s="284"/>
      <c r="E33" s="284"/>
      <c r="F33" s="284"/>
    </row>
    <row r="34" spans="1:6" ht="33.75" x14ac:dyDescent="0.2">
      <c r="A34" s="34" t="s">
        <v>662</v>
      </c>
      <c r="B34" s="284"/>
      <c r="C34" s="284"/>
      <c r="D34" s="284"/>
      <c r="E34" s="283">
        <f>SUM(E35:E36)</f>
        <v>0</v>
      </c>
      <c r="F34" s="283">
        <f>SUM(B34:E34)</f>
        <v>0</v>
      </c>
    </row>
    <row r="35" spans="1:6" ht="11.25" customHeight="1" x14ac:dyDescent="0.2">
      <c r="A35" s="35" t="s">
        <v>209</v>
      </c>
      <c r="B35" s="284"/>
      <c r="C35" s="284"/>
      <c r="D35" s="284"/>
      <c r="E35" s="285">
        <v>0</v>
      </c>
      <c r="F35" s="283">
        <f>SUM(B35:E35)</f>
        <v>0</v>
      </c>
    </row>
    <row r="36" spans="1:6" ht="11.25" customHeight="1" x14ac:dyDescent="0.2">
      <c r="A36" s="35" t="s">
        <v>210</v>
      </c>
      <c r="B36" s="284"/>
      <c r="C36" s="284"/>
      <c r="D36" s="284"/>
      <c r="E36" s="285">
        <v>0</v>
      </c>
      <c r="F36" s="283">
        <f>SUM(B36:E36)</f>
        <v>0</v>
      </c>
    </row>
    <row r="37" spans="1:6" ht="11.25" customHeight="1" x14ac:dyDescent="0.25">
      <c r="A37" s="36"/>
      <c r="B37" s="284"/>
      <c r="C37" s="284"/>
      <c r="D37" s="284"/>
      <c r="E37" s="284"/>
      <c r="F37" s="284"/>
    </row>
    <row r="38" spans="1:6" ht="11.25" customHeight="1" x14ac:dyDescent="0.25">
      <c r="A38" s="34" t="s">
        <v>663</v>
      </c>
      <c r="B38" s="287">
        <f>B20+B22</f>
        <v>479763120.51999998</v>
      </c>
      <c r="C38" s="287">
        <f>+C20+C27</f>
        <v>2177448710.3599997</v>
      </c>
      <c r="D38" s="287">
        <f>D20+D27</f>
        <v>274601602.88</v>
      </c>
      <c r="E38" s="287">
        <f>+E20+E34</f>
        <v>0</v>
      </c>
      <c r="F38" s="287">
        <f>SUM(B38:E38)</f>
        <v>2931813433.7599998</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0866141732283472" right="0.70866141732283472" top="0.35433070866141736" bottom="0.35433070866141736" header="0.31496062992125984" footer="0.31496062992125984"/>
  <pageSetup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zoomScaleNormal="100" zoomScaleSheetLayoutView="80" workbookViewId="0">
      <selection activeCell="I16" sqref="I16"/>
    </sheetView>
  </sheetViews>
  <sheetFormatPr baseColWidth="10" defaultColWidth="9.42578125" defaultRowHeight="11.25" x14ac:dyDescent="0.25"/>
  <cols>
    <col min="1" max="1" width="52" style="28" customWidth="1"/>
    <col min="2" max="2" width="16.7109375" style="28" customWidth="1"/>
    <col min="3" max="3" width="16.7109375" style="29" customWidth="1"/>
    <col min="4" max="4" width="7.140625" style="8" customWidth="1"/>
    <col min="5" max="16384" width="9.42578125" style="8"/>
  </cols>
  <sheetData>
    <row r="1" spans="1:3" ht="45" customHeight="1" x14ac:dyDescent="0.25">
      <c r="A1" s="478" t="s">
        <v>665</v>
      </c>
      <c r="B1" s="479"/>
      <c r="C1" s="480"/>
    </row>
    <row r="2" spans="1:3" s="42" customFormat="1" ht="15" customHeight="1" x14ac:dyDescent="0.25">
      <c r="A2" s="40" t="s">
        <v>100</v>
      </c>
      <c r="B2" s="41" t="s">
        <v>218</v>
      </c>
      <c r="C2" s="41" t="s">
        <v>219</v>
      </c>
    </row>
    <row r="3" spans="1:3" s="12" customFormat="1" ht="11.25" customHeight="1" x14ac:dyDescent="0.25">
      <c r="A3" s="34" t="s">
        <v>156</v>
      </c>
      <c r="B3" s="288">
        <f>B4+B13</f>
        <v>124305608.47</v>
      </c>
      <c r="C3" s="288">
        <f>C4+C13</f>
        <v>231556824.57999998</v>
      </c>
    </row>
    <row r="4" spans="1:3" ht="11.25" customHeight="1" x14ac:dyDescent="0.25">
      <c r="A4" s="43" t="s">
        <v>158</v>
      </c>
      <c r="B4" s="288">
        <f>SUM(B5:B11)</f>
        <v>1948077.8</v>
      </c>
      <c r="C4" s="288">
        <f>SUM(C5:C11)</f>
        <v>192585921.16</v>
      </c>
    </row>
    <row r="5" spans="1:3" ht="11.25" customHeight="1" x14ac:dyDescent="0.25">
      <c r="A5" s="44" t="s">
        <v>160</v>
      </c>
      <c r="B5" s="289">
        <v>0</v>
      </c>
      <c r="C5" s="289">
        <v>162983879.91</v>
      </c>
    </row>
    <row r="6" spans="1:3" ht="11.25" customHeight="1" x14ac:dyDescent="0.25">
      <c r="A6" s="44" t="s">
        <v>162</v>
      </c>
      <c r="B6" s="289">
        <v>0</v>
      </c>
      <c r="C6" s="289">
        <v>29602041.25</v>
      </c>
    </row>
    <row r="7" spans="1:3" ht="11.25" customHeight="1" x14ac:dyDescent="0.25">
      <c r="A7" s="44" t="s">
        <v>164</v>
      </c>
      <c r="B7" s="289">
        <v>1948077.8</v>
      </c>
      <c r="C7" s="289">
        <v>0</v>
      </c>
    </row>
    <row r="8" spans="1:3" ht="11.25" customHeight="1" x14ac:dyDescent="0.25">
      <c r="A8" s="44" t="s">
        <v>166</v>
      </c>
      <c r="B8" s="289">
        <v>0</v>
      </c>
      <c r="C8" s="289">
        <v>0</v>
      </c>
    </row>
    <row r="9" spans="1:3" ht="11.25" customHeight="1" x14ac:dyDescent="0.25">
      <c r="A9" s="44" t="s">
        <v>168</v>
      </c>
      <c r="B9" s="289">
        <v>0</v>
      </c>
      <c r="C9" s="289">
        <v>0</v>
      </c>
    </row>
    <row r="10" spans="1:3" ht="11.25" customHeight="1" x14ac:dyDescent="0.25">
      <c r="A10" s="44" t="s">
        <v>170</v>
      </c>
      <c r="B10" s="289">
        <v>0</v>
      </c>
      <c r="C10" s="289">
        <v>0</v>
      </c>
    </row>
    <row r="11" spans="1:3" ht="11.25" customHeight="1" x14ac:dyDescent="0.25">
      <c r="A11" s="44" t="s">
        <v>172</v>
      </c>
      <c r="B11" s="289">
        <v>0</v>
      </c>
      <c r="C11" s="289">
        <v>0</v>
      </c>
    </row>
    <row r="12" spans="1:3" ht="11.25" customHeight="1" x14ac:dyDescent="0.25">
      <c r="A12" s="45"/>
      <c r="B12" s="289"/>
      <c r="C12" s="289"/>
    </row>
    <row r="13" spans="1:3" ht="11.25" customHeight="1" x14ac:dyDescent="0.25">
      <c r="A13" s="43" t="s">
        <v>177</v>
      </c>
      <c r="B13" s="288">
        <f>SUM(B14:B22)</f>
        <v>122357530.67</v>
      </c>
      <c r="C13" s="288">
        <f>SUM(C14:C22)</f>
        <v>38970903.420000002</v>
      </c>
    </row>
    <row r="14" spans="1:3" ht="11.25" customHeight="1" x14ac:dyDescent="0.25">
      <c r="A14" s="44" t="s">
        <v>178</v>
      </c>
      <c r="B14" s="289">
        <v>0</v>
      </c>
      <c r="C14" s="289">
        <v>0</v>
      </c>
    </row>
    <row r="15" spans="1:3" ht="11.25" customHeight="1" x14ac:dyDescent="0.25">
      <c r="A15" s="44" t="s">
        <v>180</v>
      </c>
      <c r="B15" s="289">
        <v>0</v>
      </c>
      <c r="C15" s="289">
        <v>0</v>
      </c>
    </row>
    <row r="16" spans="1:3" ht="11.25" customHeight="1" x14ac:dyDescent="0.25">
      <c r="A16" s="44" t="s">
        <v>182</v>
      </c>
      <c r="B16" s="289">
        <v>122357530.67</v>
      </c>
      <c r="C16" s="289">
        <v>0</v>
      </c>
    </row>
    <row r="17" spans="1:3" ht="11.25" customHeight="1" x14ac:dyDescent="0.25">
      <c r="A17" s="44" t="s">
        <v>184</v>
      </c>
      <c r="B17" s="289">
        <v>0</v>
      </c>
      <c r="C17" s="289">
        <v>37070903.420000002</v>
      </c>
    </row>
    <row r="18" spans="1:3" ht="11.25" customHeight="1" x14ac:dyDescent="0.25">
      <c r="A18" s="44" t="s">
        <v>186</v>
      </c>
      <c r="B18" s="289">
        <v>0</v>
      </c>
      <c r="C18" s="289">
        <v>1900000</v>
      </c>
    </row>
    <row r="19" spans="1:3" ht="11.25" customHeight="1" x14ac:dyDescent="0.25">
      <c r="A19" s="44" t="s">
        <v>188</v>
      </c>
      <c r="B19" s="289">
        <v>0</v>
      </c>
      <c r="C19" s="289">
        <v>0</v>
      </c>
    </row>
    <row r="20" spans="1:3" ht="11.25" customHeight="1" x14ac:dyDescent="0.25">
      <c r="A20" s="44" t="s">
        <v>190</v>
      </c>
      <c r="B20" s="289">
        <v>0</v>
      </c>
      <c r="C20" s="289">
        <v>0</v>
      </c>
    </row>
    <row r="21" spans="1:3" ht="11.25" customHeight="1" x14ac:dyDescent="0.25">
      <c r="A21" s="44" t="s">
        <v>192</v>
      </c>
      <c r="B21" s="289">
        <v>0</v>
      </c>
      <c r="C21" s="289">
        <v>0</v>
      </c>
    </row>
    <row r="22" spans="1:3" ht="11.25" customHeight="1" x14ac:dyDescent="0.25">
      <c r="A22" s="44" t="s">
        <v>193</v>
      </c>
      <c r="B22" s="289">
        <v>0</v>
      </c>
      <c r="C22" s="289">
        <v>0</v>
      </c>
    </row>
    <row r="23" spans="1:3" s="12" customFormat="1" ht="11.25" customHeight="1" x14ac:dyDescent="0.25">
      <c r="A23" s="46"/>
      <c r="B23" s="289"/>
      <c r="C23" s="289"/>
    </row>
    <row r="24" spans="1:3" s="12" customFormat="1" ht="11.25" customHeight="1" x14ac:dyDescent="0.25">
      <c r="A24" s="34" t="s">
        <v>157</v>
      </c>
      <c r="B24" s="288">
        <f>B25+B35</f>
        <v>1733935.94</v>
      </c>
      <c r="C24" s="288">
        <f>C25+C35</f>
        <v>29295607.980000004</v>
      </c>
    </row>
    <row r="25" spans="1:3" ht="11.25" customHeight="1" x14ac:dyDescent="0.25">
      <c r="A25" s="43" t="s">
        <v>159</v>
      </c>
      <c r="B25" s="288">
        <f>SUM(B26:B33)</f>
        <v>1733935.94</v>
      </c>
      <c r="C25" s="288">
        <f>SUM(C26:C33)</f>
        <v>20888661.420000002</v>
      </c>
    </row>
    <row r="26" spans="1:3" ht="11.25" customHeight="1" x14ac:dyDescent="0.25">
      <c r="A26" s="44" t="s">
        <v>161</v>
      </c>
      <c r="B26" s="289">
        <v>0</v>
      </c>
      <c r="C26" s="289">
        <v>20888661.420000002</v>
      </c>
    </row>
    <row r="27" spans="1:3" ht="11.25" customHeight="1" x14ac:dyDescent="0.25">
      <c r="A27" s="44" t="s">
        <v>163</v>
      </c>
      <c r="B27" s="289">
        <v>0</v>
      </c>
      <c r="C27" s="289">
        <v>0</v>
      </c>
    </row>
    <row r="28" spans="1:3" ht="11.25" customHeight="1" x14ac:dyDescent="0.25">
      <c r="A28" s="44" t="s">
        <v>165</v>
      </c>
      <c r="B28" s="289">
        <v>1656712.76</v>
      </c>
      <c r="C28" s="289">
        <v>0</v>
      </c>
    </row>
    <row r="29" spans="1:3" ht="11.25" customHeight="1" x14ac:dyDescent="0.25">
      <c r="A29" s="44" t="s">
        <v>167</v>
      </c>
      <c r="B29" s="289">
        <v>0</v>
      </c>
      <c r="C29" s="289">
        <v>0</v>
      </c>
    </row>
    <row r="30" spans="1:3" ht="11.25" customHeight="1" x14ac:dyDescent="0.25">
      <c r="A30" s="44" t="s">
        <v>169</v>
      </c>
      <c r="B30" s="289">
        <v>0</v>
      </c>
      <c r="C30" s="289">
        <v>0</v>
      </c>
    </row>
    <row r="31" spans="1:3" ht="11.25" customHeight="1" x14ac:dyDescent="0.25">
      <c r="A31" s="44" t="s">
        <v>171</v>
      </c>
      <c r="B31" s="289">
        <v>0</v>
      </c>
      <c r="C31" s="289">
        <v>0</v>
      </c>
    </row>
    <row r="32" spans="1:3" ht="11.25" customHeight="1" x14ac:dyDescent="0.25">
      <c r="A32" s="44" t="s">
        <v>173</v>
      </c>
      <c r="B32" s="289">
        <v>0</v>
      </c>
      <c r="C32" s="289">
        <v>0</v>
      </c>
    </row>
    <row r="33" spans="1:3" ht="11.25" customHeight="1" x14ac:dyDescent="0.25">
      <c r="A33" s="44" t="s">
        <v>174</v>
      </c>
      <c r="B33" s="289">
        <v>77223.179999999993</v>
      </c>
      <c r="C33" s="289">
        <v>0</v>
      </c>
    </row>
    <row r="34" spans="1:3" ht="11.25" customHeight="1" x14ac:dyDescent="0.25">
      <c r="A34" s="45"/>
      <c r="B34" s="289"/>
      <c r="C34" s="289"/>
    </row>
    <row r="35" spans="1:3" ht="11.25" customHeight="1" x14ac:dyDescent="0.25">
      <c r="A35" s="43" t="s">
        <v>179</v>
      </c>
      <c r="B35" s="288">
        <f>SUM(B36:B41)</f>
        <v>0</v>
      </c>
      <c r="C35" s="288">
        <f>SUM(C36:C41)</f>
        <v>8406946.5600000005</v>
      </c>
    </row>
    <row r="36" spans="1:3" ht="11.25" customHeight="1" x14ac:dyDescent="0.25">
      <c r="A36" s="44" t="s">
        <v>181</v>
      </c>
      <c r="B36" s="289">
        <v>0</v>
      </c>
      <c r="C36" s="289">
        <v>0</v>
      </c>
    </row>
    <row r="37" spans="1:3" ht="11.25" customHeight="1" x14ac:dyDescent="0.25">
      <c r="A37" s="44" t="s">
        <v>183</v>
      </c>
      <c r="B37" s="289">
        <v>0</v>
      </c>
      <c r="C37" s="289">
        <v>0</v>
      </c>
    </row>
    <row r="38" spans="1:3" ht="11.25" customHeight="1" x14ac:dyDescent="0.25">
      <c r="A38" s="44" t="s">
        <v>185</v>
      </c>
      <c r="B38" s="289">
        <v>0</v>
      </c>
      <c r="C38" s="289">
        <v>8406946.5600000005</v>
      </c>
    </row>
    <row r="39" spans="1:3" ht="11.25" customHeight="1" x14ac:dyDescent="0.25">
      <c r="A39" s="44" t="s">
        <v>187</v>
      </c>
      <c r="B39" s="289">
        <v>0</v>
      </c>
      <c r="C39" s="289">
        <v>0</v>
      </c>
    </row>
    <row r="40" spans="1:3" ht="11.25" customHeight="1" x14ac:dyDescent="0.25">
      <c r="A40" s="44" t="s">
        <v>189</v>
      </c>
      <c r="B40" s="289">
        <v>0</v>
      </c>
      <c r="C40" s="289">
        <v>0</v>
      </c>
    </row>
    <row r="41" spans="1:3" ht="11.25" customHeight="1" x14ac:dyDescent="0.25">
      <c r="A41" s="44" t="s">
        <v>191</v>
      </c>
      <c r="B41" s="289">
        <v>0</v>
      </c>
      <c r="C41" s="289">
        <v>0</v>
      </c>
    </row>
    <row r="42" spans="1:3" ht="11.25" customHeight="1" x14ac:dyDescent="0.25">
      <c r="A42" s="45"/>
      <c r="B42" s="289"/>
      <c r="C42" s="289"/>
    </row>
    <row r="43" spans="1:3" s="12" customFormat="1" ht="11.25" customHeight="1" x14ac:dyDescent="0.25">
      <c r="A43" s="34" t="s">
        <v>198</v>
      </c>
      <c r="B43" s="288">
        <f>B45+B50+B57</f>
        <v>134812888.15000001</v>
      </c>
      <c r="C43" s="288">
        <f>C45+C50+C57</f>
        <v>0</v>
      </c>
    </row>
    <row r="44" spans="1:3" s="12" customFormat="1" ht="11.25" customHeight="1" x14ac:dyDescent="0.25">
      <c r="A44" s="34"/>
      <c r="B44" s="289"/>
      <c r="C44" s="289"/>
    </row>
    <row r="45" spans="1:3" ht="11.25" customHeight="1" x14ac:dyDescent="0.25">
      <c r="A45" s="43" t="s">
        <v>199</v>
      </c>
      <c r="B45" s="288">
        <f>SUM(B46:B48)</f>
        <v>0</v>
      </c>
      <c r="C45" s="288">
        <f>SUM(C46:C48)</f>
        <v>0</v>
      </c>
    </row>
    <row r="46" spans="1:3" ht="11.25" customHeight="1" x14ac:dyDescent="0.25">
      <c r="A46" s="44" t="s">
        <v>138</v>
      </c>
      <c r="B46" s="289">
        <v>0</v>
      </c>
      <c r="C46" s="289">
        <v>0</v>
      </c>
    </row>
    <row r="47" spans="1:3" ht="11.25" customHeight="1" x14ac:dyDescent="0.25">
      <c r="A47" s="44" t="s">
        <v>200</v>
      </c>
      <c r="B47" s="289">
        <v>0</v>
      </c>
      <c r="C47" s="289">
        <v>0</v>
      </c>
    </row>
    <row r="48" spans="1:3" ht="11.25" customHeight="1" x14ac:dyDescent="0.25">
      <c r="A48" s="44" t="s">
        <v>201</v>
      </c>
      <c r="B48" s="289">
        <v>0</v>
      </c>
      <c r="C48" s="289">
        <v>0</v>
      </c>
    </row>
    <row r="49" spans="1:3" ht="11.25" customHeight="1" x14ac:dyDescent="0.25">
      <c r="A49" s="45"/>
      <c r="B49" s="289"/>
      <c r="C49" s="289"/>
    </row>
    <row r="50" spans="1:3" ht="11.25" customHeight="1" x14ac:dyDescent="0.25">
      <c r="A50" s="43" t="s">
        <v>202</v>
      </c>
      <c r="B50" s="288">
        <f>SUM(B51:B55)</f>
        <v>134812888.15000001</v>
      </c>
      <c r="C50" s="288">
        <f>SUM(C51:C55)</f>
        <v>0</v>
      </c>
    </row>
    <row r="51" spans="1:3" ht="11.25" customHeight="1" x14ac:dyDescent="0.25">
      <c r="A51" s="44" t="s">
        <v>203</v>
      </c>
      <c r="B51" s="289">
        <v>59804554.399999999</v>
      </c>
      <c r="C51" s="289">
        <v>0</v>
      </c>
    </row>
    <row r="52" spans="1:3" ht="11.25" customHeight="1" x14ac:dyDescent="0.25">
      <c r="A52" s="44" t="s">
        <v>204</v>
      </c>
      <c r="B52" s="289">
        <v>75008333.75</v>
      </c>
      <c r="C52" s="289">
        <v>0</v>
      </c>
    </row>
    <row r="53" spans="1:3" ht="11.25" customHeight="1" x14ac:dyDescent="0.25">
      <c r="A53" s="44" t="s">
        <v>205</v>
      </c>
      <c r="B53" s="289">
        <v>0</v>
      </c>
      <c r="C53" s="289">
        <v>0</v>
      </c>
    </row>
    <row r="54" spans="1:3" ht="11.25" customHeight="1" x14ac:dyDescent="0.25">
      <c r="A54" s="44" t="s">
        <v>206</v>
      </c>
      <c r="B54" s="289">
        <v>0</v>
      </c>
      <c r="C54" s="289">
        <v>0</v>
      </c>
    </row>
    <row r="55" spans="1:3" ht="11.25" customHeight="1" x14ac:dyDescent="0.25">
      <c r="A55" s="44" t="s">
        <v>207</v>
      </c>
      <c r="B55" s="289">
        <v>0</v>
      </c>
      <c r="C55" s="289">
        <v>0</v>
      </c>
    </row>
    <row r="56" spans="1:3" ht="11.25" customHeight="1" x14ac:dyDescent="0.25">
      <c r="A56" s="45"/>
      <c r="B56" s="289"/>
      <c r="C56" s="289"/>
    </row>
    <row r="57" spans="1:3" ht="11.25" customHeight="1" x14ac:dyDescent="0.25">
      <c r="A57" s="43" t="s">
        <v>208</v>
      </c>
      <c r="B57" s="288">
        <f>SUM(B58:B59)</f>
        <v>0</v>
      </c>
      <c r="C57" s="288">
        <f>SUM(C58:C59)</f>
        <v>0</v>
      </c>
    </row>
    <row r="58" spans="1:3" ht="11.25" customHeight="1" x14ac:dyDescent="0.25">
      <c r="A58" s="44" t="s">
        <v>209</v>
      </c>
      <c r="B58" s="289">
        <v>0</v>
      </c>
      <c r="C58" s="289">
        <v>0</v>
      </c>
    </row>
    <row r="59" spans="1:3" ht="11.25" customHeight="1" x14ac:dyDescent="0.25">
      <c r="A59" s="44" t="s">
        <v>210</v>
      </c>
      <c r="B59" s="289">
        <v>0</v>
      </c>
      <c r="C59" s="289">
        <v>0</v>
      </c>
    </row>
    <row r="60" spans="1:3" ht="11.25" customHeight="1" x14ac:dyDescent="0.25">
      <c r="A60" s="46"/>
      <c r="B60" s="271"/>
      <c r="C60" s="271"/>
    </row>
    <row r="62" spans="1:3" ht="27" customHeight="1" x14ac:dyDescent="0.25">
      <c r="A62" s="484" t="s">
        <v>155</v>
      </c>
      <c r="B62" s="485"/>
      <c r="C62" s="485"/>
    </row>
  </sheetData>
  <sheetProtection formatRows="0" autoFilter="0"/>
  <mergeCells count="2">
    <mergeCell ref="A1:C1"/>
    <mergeCell ref="A62:C62"/>
  </mergeCells>
  <pageMargins left="0.74803149606299213" right="0.74803149606299213" top="0.39370078740157483" bottom="0.39370078740157483" header="0" footer="0"/>
  <pageSetup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8"/>
  <sheetViews>
    <sheetView zoomScaleNormal="100" workbookViewId="0">
      <selection activeCell="F14" sqref="F14"/>
    </sheetView>
  </sheetViews>
  <sheetFormatPr baseColWidth="10" defaultColWidth="9.42578125" defaultRowHeight="11.25" x14ac:dyDescent="0.2"/>
  <cols>
    <col min="1" max="1" width="69.42578125" style="47" customWidth="1"/>
    <col min="2" max="3" width="14.5703125" style="47" customWidth="1"/>
    <col min="4" max="16384" width="9.42578125" style="47"/>
  </cols>
  <sheetData>
    <row r="1" spans="1:22" ht="45" customHeight="1" x14ac:dyDescent="0.2">
      <c r="A1" s="478" t="s">
        <v>666</v>
      </c>
      <c r="B1" s="479"/>
      <c r="C1" s="480"/>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290">
        <f>SUM(B5:B14)</f>
        <v>867174507.11000013</v>
      </c>
      <c r="C4" s="290">
        <f>SUM(C5:C14)</f>
        <v>1081917406.95</v>
      </c>
      <c r="D4" s="49" t="s">
        <v>221</v>
      </c>
    </row>
    <row r="5" spans="1:22" ht="11.25" customHeight="1" x14ac:dyDescent="0.2">
      <c r="A5" s="44" t="s">
        <v>104</v>
      </c>
      <c r="B5" s="27">
        <v>125010464.18000001</v>
      </c>
      <c r="C5" s="27">
        <v>136385965.88999999</v>
      </c>
      <c r="D5" s="50">
        <v>100000</v>
      </c>
    </row>
    <row r="6" spans="1:22" ht="11.25" customHeight="1" x14ac:dyDescent="0.2">
      <c r="A6" s="44" t="s">
        <v>105</v>
      </c>
      <c r="B6" s="27">
        <v>0</v>
      </c>
      <c r="C6" s="27">
        <v>0</v>
      </c>
      <c r="D6" s="50">
        <v>200000</v>
      </c>
    </row>
    <row r="7" spans="1:22" ht="11.25" customHeight="1" x14ac:dyDescent="0.2">
      <c r="A7" s="44" t="s">
        <v>106</v>
      </c>
      <c r="B7" s="27">
        <v>0</v>
      </c>
      <c r="C7" s="27">
        <v>0</v>
      </c>
      <c r="D7" s="50">
        <v>300000</v>
      </c>
    </row>
    <row r="8" spans="1:22" ht="11.25" customHeight="1" x14ac:dyDescent="0.2">
      <c r="A8" s="44" t="s">
        <v>107</v>
      </c>
      <c r="B8" s="27">
        <v>62122233.780000001</v>
      </c>
      <c r="C8" s="27">
        <v>64382832.520000003</v>
      </c>
      <c r="D8" s="50">
        <v>400000</v>
      </c>
    </row>
    <row r="9" spans="1:22" ht="11.25" customHeight="1" x14ac:dyDescent="0.2">
      <c r="A9" s="44" t="s">
        <v>108</v>
      </c>
      <c r="B9" s="27">
        <v>14922919.32</v>
      </c>
      <c r="C9" s="27">
        <v>22837861.550000001</v>
      </c>
      <c r="D9" s="50">
        <v>500000</v>
      </c>
    </row>
    <row r="10" spans="1:22" ht="11.25" customHeight="1" x14ac:dyDescent="0.2">
      <c r="A10" s="44" t="s">
        <v>109</v>
      </c>
      <c r="B10" s="27">
        <v>15967599.68</v>
      </c>
      <c r="C10" s="27">
        <v>17908368.91</v>
      </c>
      <c r="D10" s="50">
        <v>600000</v>
      </c>
    </row>
    <row r="11" spans="1:22" ht="11.25" customHeight="1" x14ac:dyDescent="0.2">
      <c r="A11" s="44" t="s">
        <v>110</v>
      </c>
      <c r="B11" s="27">
        <v>0</v>
      </c>
      <c r="C11" s="27">
        <v>0</v>
      </c>
      <c r="D11" s="50">
        <v>700000</v>
      </c>
    </row>
    <row r="12" spans="1:22" ht="22.5" x14ac:dyDescent="0.2">
      <c r="A12" s="44" t="s">
        <v>112</v>
      </c>
      <c r="B12" s="27">
        <v>647009887.57000005</v>
      </c>
      <c r="C12" s="27">
        <v>796515075.48000002</v>
      </c>
      <c r="D12" s="50">
        <v>800000</v>
      </c>
    </row>
    <row r="13" spans="1:22" ht="11.25" customHeight="1" x14ac:dyDescent="0.2">
      <c r="A13" s="44" t="s">
        <v>113</v>
      </c>
      <c r="B13" s="27">
        <v>2141402.58</v>
      </c>
      <c r="C13" s="27">
        <v>43887302.600000001</v>
      </c>
      <c r="D13" s="50">
        <v>900000</v>
      </c>
    </row>
    <row r="14" spans="1:22" ht="11.25" customHeight="1" x14ac:dyDescent="0.2">
      <c r="A14" s="44" t="s">
        <v>222</v>
      </c>
      <c r="B14" s="27">
        <v>0</v>
      </c>
      <c r="C14" s="27">
        <v>0</v>
      </c>
      <c r="D14" s="49" t="s">
        <v>223</v>
      </c>
    </row>
    <row r="15" spans="1:22" ht="11.25" customHeight="1" x14ac:dyDescent="0.2">
      <c r="A15" s="45"/>
      <c r="B15" s="291"/>
      <c r="C15" s="291"/>
      <c r="D15" s="49" t="s">
        <v>221</v>
      </c>
    </row>
    <row r="16" spans="1:22" ht="11.25" customHeight="1" x14ac:dyDescent="0.2">
      <c r="A16" s="43" t="s">
        <v>219</v>
      </c>
      <c r="B16" s="290">
        <f>SUM(B17:B32)</f>
        <v>588479446.28999996</v>
      </c>
      <c r="C16" s="290">
        <f>SUM(C17:C32)</f>
        <v>818903012.86000013</v>
      </c>
      <c r="D16" s="49" t="s">
        <v>221</v>
      </c>
    </row>
    <row r="17" spans="1:4" ht="11.25" customHeight="1" x14ac:dyDescent="0.2">
      <c r="A17" s="44" t="s">
        <v>123</v>
      </c>
      <c r="B17" s="27">
        <v>299650447.82999998</v>
      </c>
      <c r="C17" s="27">
        <v>405420831.99000001</v>
      </c>
      <c r="D17" s="50">
        <v>1000</v>
      </c>
    </row>
    <row r="18" spans="1:4" ht="11.25" customHeight="1" x14ac:dyDescent="0.2">
      <c r="A18" s="44" t="s">
        <v>124</v>
      </c>
      <c r="B18" s="27">
        <v>67357219.739999995</v>
      </c>
      <c r="C18" s="27">
        <v>106608587.97</v>
      </c>
      <c r="D18" s="50">
        <v>2000</v>
      </c>
    </row>
    <row r="19" spans="1:4" ht="11.25" customHeight="1" x14ac:dyDescent="0.2">
      <c r="A19" s="44" t="s">
        <v>125</v>
      </c>
      <c r="B19" s="27">
        <v>109155933.54000001</v>
      </c>
      <c r="C19" s="27">
        <v>175338681.15000001</v>
      </c>
      <c r="D19" s="50">
        <v>3000</v>
      </c>
    </row>
    <row r="20" spans="1:4" ht="11.25" customHeight="1" x14ac:dyDescent="0.2">
      <c r="A20" s="44" t="s">
        <v>127</v>
      </c>
      <c r="B20" s="27">
        <v>1200000</v>
      </c>
      <c r="C20" s="27">
        <v>1121413.44</v>
      </c>
      <c r="D20" s="50">
        <v>4100</v>
      </c>
    </row>
    <row r="21" spans="1:4" ht="11.25" customHeight="1" x14ac:dyDescent="0.2">
      <c r="A21" s="44" t="s">
        <v>224</v>
      </c>
      <c r="B21" s="27">
        <v>73305565.549999997</v>
      </c>
      <c r="C21" s="27">
        <v>85461026.079999998</v>
      </c>
      <c r="D21" s="50">
        <v>4200</v>
      </c>
    </row>
    <row r="22" spans="1:4" ht="11.25" customHeight="1" x14ac:dyDescent="0.2">
      <c r="A22" s="44" t="s">
        <v>129</v>
      </c>
      <c r="B22" s="27">
        <v>8366960</v>
      </c>
      <c r="C22" s="27">
        <v>12599750</v>
      </c>
      <c r="D22" s="50">
        <v>4300</v>
      </c>
    </row>
    <row r="23" spans="1:4" ht="11.25" customHeight="1" x14ac:dyDescent="0.2">
      <c r="A23" s="44" t="s">
        <v>130</v>
      </c>
      <c r="B23" s="27">
        <v>29443319.629999999</v>
      </c>
      <c r="C23" s="27">
        <v>32352722.23</v>
      </c>
      <c r="D23" s="50">
        <v>4400</v>
      </c>
    </row>
    <row r="24" spans="1:4" ht="11.25" customHeight="1" x14ac:dyDescent="0.2">
      <c r="A24" s="44" t="s">
        <v>131</v>
      </c>
      <c r="B24" s="27">
        <v>0</v>
      </c>
      <c r="C24" s="27">
        <v>0</v>
      </c>
      <c r="D24" s="50">
        <v>4500</v>
      </c>
    </row>
    <row r="25" spans="1:4" ht="11.25" customHeight="1" x14ac:dyDescent="0.2">
      <c r="A25" s="44" t="s">
        <v>132</v>
      </c>
      <c r="B25" s="27">
        <v>0</v>
      </c>
      <c r="C25" s="27">
        <v>0</v>
      </c>
      <c r="D25" s="50">
        <v>4600</v>
      </c>
    </row>
    <row r="26" spans="1:4" ht="11.25" customHeight="1" x14ac:dyDescent="0.2">
      <c r="A26" s="44" t="s">
        <v>133</v>
      </c>
      <c r="B26" s="27">
        <v>0</v>
      </c>
      <c r="C26" s="27">
        <v>0</v>
      </c>
      <c r="D26" s="50">
        <v>4700</v>
      </c>
    </row>
    <row r="27" spans="1:4" ht="11.25" customHeight="1" x14ac:dyDescent="0.2">
      <c r="A27" s="44" t="s">
        <v>134</v>
      </c>
      <c r="B27" s="27">
        <v>0</v>
      </c>
      <c r="C27" s="27">
        <v>0</v>
      </c>
      <c r="D27" s="50">
        <v>4800</v>
      </c>
    </row>
    <row r="28" spans="1:4" ht="11.25" customHeight="1" x14ac:dyDescent="0.2">
      <c r="A28" s="44" t="s">
        <v>135</v>
      </c>
      <c r="B28" s="27">
        <v>0</v>
      </c>
      <c r="C28" s="27">
        <v>0</v>
      </c>
      <c r="D28" s="50">
        <v>4900</v>
      </c>
    </row>
    <row r="29" spans="1:4" ht="11.25" customHeight="1" x14ac:dyDescent="0.2">
      <c r="A29" s="44" t="s">
        <v>137</v>
      </c>
      <c r="B29" s="27">
        <v>0</v>
      </c>
      <c r="C29" s="27">
        <v>0</v>
      </c>
      <c r="D29" s="50">
        <v>8100</v>
      </c>
    </row>
    <row r="30" spans="1:4" ht="11.25" customHeight="1" x14ac:dyDescent="0.2">
      <c r="A30" s="44" t="s">
        <v>138</v>
      </c>
      <c r="B30" s="27">
        <v>0</v>
      </c>
      <c r="C30" s="27">
        <v>0</v>
      </c>
      <c r="D30" s="50">
        <v>8300</v>
      </c>
    </row>
    <row r="31" spans="1:4" ht="11.25" customHeight="1" x14ac:dyDescent="0.2">
      <c r="A31" s="44" t="s">
        <v>139</v>
      </c>
      <c r="B31" s="27">
        <v>0</v>
      </c>
      <c r="C31" s="27">
        <v>0</v>
      </c>
      <c r="D31" s="50">
        <v>8500</v>
      </c>
    </row>
    <row r="32" spans="1:4" ht="11.25" customHeight="1" x14ac:dyDescent="0.2">
      <c r="A32" s="44" t="s">
        <v>225</v>
      </c>
      <c r="B32" s="27">
        <v>0</v>
      </c>
      <c r="C32" s="27">
        <v>0</v>
      </c>
      <c r="D32" s="49" t="s">
        <v>221</v>
      </c>
    </row>
    <row r="33" spans="1:4" ht="11.25" customHeight="1" x14ac:dyDescent="0.2">
      <c r="A33" s="34" t="s">
        <v>226</v>
      </c>
      <c r="B33" s="290">
        <f>B4-B16</f>
        <v>278695060.82000017</v>
      </c>
      <c r="C33" s="290">
        <f>C4-C16</f>
        <v>263014394.08999991</v>
      </c>
      <c r="D33" s="49" t="s">
        <v>221</v>
      </c>
    </row>
    <row r="34" spans="1:4" ht="11.25" customHeight="1" x14ac:dyDescent="0.2">
      <c r="A34" s="37"/>
      <c r="B34" s="291"/>
      <c r="C34" s="291"/>
      <c r="D34" s="49" t="s">
        <v>221</v>
      </c>
    </row>
    <row r="35" spans="1:4" ht="11.25" customHeight="1" x14ac:dyDescent="0.2">
      <c r="A35" s="34" t="s">
        <v>227</v>
      </c>
      <c r="B35" s="291"/>
      <c r="C35" s="291"/>
      <c r="D35" s="49" t="s">
        <v>221</v>
      </c>
    </row>
    <row r="36" spans="1:4" ht="11.25" customHeight="1" x14ac:dyDescent="0.2">
      <c r="A36" s="43" t="s">
        <v>218</v>
      </c>
      <c r="B36" s="290">
        <f>SUM(B37:B39)</f>
        <v>0</v>
      </c>
      <c r="C36" s="290">
        <f>SUM(C37:C39)</f>
        <v>0</v>
      </c>
      <c r="D36" s="49" t="s">
        <v>221</v>
      </c>
    </row>
    <row r="37" spans="1:4" ht="11.25" customHeight="1" x14ac:dyDescent="0.2">
      <c r="A37" s="44" t="s">
        <v>182</v>
      </c>
      <c r="B37" s="27">
        <v>0</v>
      </c>
      <c r="C37" s="27">
        <v>0</v>
      </c>
      <c r="D37" s="49">
        <v>620001</v>
      </c>
    </row>
    <row r="38" spans="1:4" ht="11.25" customHeight="1" x14ac:dyDescent="0.2">
      <c r="A38" s="44" t="s">
        <v>184</v>
      </c>
      <c r="B38" s="27">
        <v>0</v>
      </c>
      <c r="C38" s="27">
        <v>0</v>
      </c>
      <c r="D38" s="49">
        <v>621001</v>
      </c>
    </row>
    <row r="39" spans="1:4" ht="11.25" customHeight="1" x14ac:dyDescent="0.2">
      <c r="A39" s="44" t="s">
        <v>228</v>
      </c>
      <c r="B39" s="27">
        <v>0</v>
      </c>
      <c r="C39" s="27">
        <v>0</v>
      </c>
      <c r="D39" s="49" t="s">
        <v>221</v>
      </c>
    </row>
    <row r="40" spans="1:4" ht="11.25" customHeight="1" x14ac:dyDescent="0.2">
      <c r="A40" s="45"/>
      <c r="B40" s="291"/>
      <c r="C40" s="291"/>
      <c r="D40" s="49" t="s">
        <v>221</v>
      </c>
    </row>
    <row r="41" spans="1:4" ht="11.25" customHeight="1" x14ac:dyDescent="0.2">
      <c r="A41" s="43" t="s">
        <v>219</v>
      </c>
      <c r="B41" s="290">
        <f>SUM(B42:B44)</f>
        <v>102906570.15000001</v>
      </c>
      <c r="C41" s="290">
        <f>SUM(C42:C44)</f>
        <v>452433010.60000002</v>
      </c>
      <c r="D41" s="49" t="s">
        <v>221</v>
      </c>
    </row>
    <row r="42" spans="1:4" ht="11.25" customHeight="1" x14ac:dyDescent="0.2">
      <c r="A42" s="44" t="s">
        <v>182</v>
      </c>
      <c r="B42" s="27">
        <v>63935666.729999997</v>
      </c>
      <c r="C42" s="27">
        <v>379403527.31999999</v>
      </c>
      <c r="D42" s="49">
        <v>6000</v>
      </c>
    </row>
    <row r="43" spans="1:4" ht="11.25" customHeight="1" x14ac:dyDescent="0.2">
      <c r="A43" s="44" t="s">
        <v>184</v>
      </c>
      <c r="B43" s="27">
        <v>38970903.420000002</v>
      </c>
      <c r="C43" s="27">
        <v>73029483.280000001</v>
      </c>
      <c r="D43" s="49">
        <v>5000</v>
      </c>
    </row>
    <row r="44" spans="1:4" ht="11.25" customHeight="1" x14ac:dyDescent="0.2">
      <c r="A44" s="44" t="s">
        <v>229</v>
      </c>
      <c r="B44" s="27">
        <v>0</v>
      </c>
      <c r="C44" s="27">
        <v>0</v>
      </c>
      <c r="D44" s="49">
        <v>7000</v>
      </c>
    </row>
    <row r="45" spans="1:4" ht="11.25" customHeight="1" x14ac:dyDescent="0.2">
      <c r="A45" s="34" t="s">
        <v>230</v>
      </c>
      <c r="B45" s="290">
        <f>B36-B41</f>
        <v>-102906570.15000001</v>
      </c>
      <c r="C45" s="290">
        <f>C36-C41</f>
        <v>-452433010.60000002</v>
      </c>
      <c r="D45" s="49" t="s">
        <v>221</v>
      </c>
    </row>
    <row r="46" spans="1:4" ht="11.25" customHeight="1" x14ac:dyDescent="0.2">
      <c r="A46" s="37"/>
      <c r="B46" s="291"/>
      <c r="C46" s="291"/>
      <c r="D46" s="49" t="s">
        <v>221</v>
      </c>
    </row>
    <row r="47" spans="1:4" ht="11.25" customHeight="1" x14ac:dyDescent="0.2">
      <c r="A47" s="34" t="s">
        <v>231</v>
      </c>
      <c r="B47" s="291"/>
      <c r="C47" s="291"/>
      <c r="D47" s="49" t="s">
        <v>221</v>
      </c>
    </row>
    <row r="48" spans="1:4" ht="11.25" customHeight="1" x14ac:dyDescent="0.2">
      <c r="A48" s="43" t="s">
        <v>218</v>
      </c>
      <c r="B48" s="290">
        <f>SUM(B49+B52)</f>
        <v>0</v>
      </c>
      <c r="C48" s="290">
        <f>SUM(C49+C52)</f>
        <v>69325863.310000002</v>
      </c>
      <c r="D48" s="49" t="s">
        <v>221</v>
      </c>
    </row>
    <row r="49" spans="1:4" ht="11.25" customHeight="1" x14ac:dyDescent="0.2">
      <c r="A49" s="44" t="s">
        <v>232</v>
      </c>
      <c r="B49" s="27">
        <f>B50+B51</f>
        <v>0</v>
      </c>
      <c r="C49" s="27">
        <f>C50+C51</f>
        <v>0</v>
      </c>
      <c r="D49" s="49" t="s">
        <v>221</v>
      </c>
    </row>
    <row r="50" spans="1:4" ht="11.25" customHeight="1" x14ac:dyDescent="0.2">
      <c r="A50" s="44" t="s">
        <v>233</v>
      </c>
      <c r="B50" s="27">
        <v>0</v>
      </c>
      <c r="C50" s="27">
        <v>0</v>
      </c>
      <c r="D50" s="51" t="s">
        <v>234</v>
      </c>
    </row>
    <row r="51" spans="1:4" ht="11.25" customHeight="1" x14ac:dyDescent="0.2">
      <c r="A51" s="44" t="s">
        <v>235</v>
      </c>
      <c r="B51" s="27">
        <v>0</v>
      </c>
      <c r="C51" s="27">
        <v>0</v>
      </c>
      <c r="D51" s="51" t="s">
        <v>237</v>
      </c>
    </row>
    <row r="52" spans="1:4" ht="11.25" customHeight="1" x14ac:dyDescent="0.2">
      <c r="A52" s="44" t="s">
        <v>236</v>
      </c>
      <c r="B52" s="27">
        <v>0</v>
      </c>
      <c r="C52" s="27">
        <v>69325863.310000002</v>
      </c>
      <c r="D52" s="51"/>
    </row>
    <row r="53" spans="1:4" ht="11.25" customHeight="1" x14ac:dyDescent="0.2">
      <c r="A53" s="45"/>
      <c r="B53" s="291"/>
      <c r="C53" s="291"/>
      <c r="D53" s="49" t="s">
        <v>221</v>
      </c>
    </row>
    <row r="54" spans="1:4" ht="11.25" customHeight="1" x14ac:dyDescent="0.2">
      <c r="A54" s="43" t="s">
        <v>219</v>
      </c>
      <c r="B54" s="290">
        <f>SUM(B55+B58)</f>
        <v>12804610.76</v>
      </c>
      <c r="C54" s="290">
        <f>SUM(C55+C58)</f>
        <v>14444692.74</v>
      </c>
      <c r="D54" s="49" t="s">
        <v>221</v>
      </c>
    </row>
    <row r="55" spans="1:4" ht="11.25" customHeight="1" x14ac:dyDescent="0.2">
      <c r="A55" s="44" t="s">
        <v>238</v>
      </c>
      <c r="B55" s="27">
        <f>SUM(B56+B57)</f>
        <v>10897125.779999999</v>
      </c>
      <c r="C55" s="27">
        <f>SUM(C56+C57)</f>
        <v>14444692.74</v>
      </c>
      <c r="D55" s="49" t="s">
        <v>221</v>
      </c>
    </row>
    <row r="56" spans="1:4" ht="11.25" customHeight="1" x14ac:dyDescent="0.2">
      <c r="A56" s="44" t="s">
        <v>233</v>
      </c>
      <c r="B56" s="27">
        <v>10897125.779999999</v>
      </c>
      <c r="C56" s="27">
        <v>14444692.74</v>
      </c>
      <c r="D56" s="49" t="s">
        <v>239</v>
      </c>
    </row>
    <row r="57" spans="1:4" ht="11.25" customHeight="1" x14ac:dyDescent="0.2">
      <c r="A57" s="44" t="s">
        <v>235</v>
      </c>
      <c r="B57" s="27">
        <v>0</v>
      </c>
      <c r="C57" s="27">
        <v>0</v>
      </c>
      <c r="D57" s="49" t="s">
        <v>240</v>
      </c>
    </row>
    <row r="58" spans="1:4" ht="11.25" customHeight="1" x14ac:dyDescent="0.2">
      <c r="A58" s="44" t="s">
        <v>241</v>
      </c>
      <c r="B58" s="27">
        <v>1907484.98</v>
      </c>
      <c r="C58" s="27">
        <v>0</v>
      </c>
      <c r="D58" s="49" t="s">
        <v>221</v>
      </c>
    </row>
    <row r="59" spans="1:4" ht="11.25" customHeight="1" x14ac:dyDescent="0.2">
      <c r="A59" s="34" t="s">
        <v>242</v>
      </c>
      <c r="B59" s="290">
        <f>B48-B54</f>
        <v>-12804610.76</v>
      </c>
      <c r="C59" s="290">
        <f>C48-C54</f>
        <v>54881170.57</v>
      </c>
      <c r="D59" s="49" t="s">
        <v>221</v>
      </c>
    </row>
    <row r="60" spans="1:4" ht="11.25" customHeight="1" x14ac:dyDescent="0.2">
      <c r="A60" s="37"/>
      <c r="B60" s="291"/>
      <c r="C60" s="291"/>
      <c r="D60" s="49" t="s">
        <v>221</v>
      </c>
    </row>
    <row r="61" spans="1:4" ht="11.25" customHeight="1" x14ac:dyDescent="0.2">
      <c r="A61" s="34" t="s">
        <v>243</v>
      </c>
      <c r="B61" s="290">
        <f>B59+B45+B33</f>
        <v>162983879.91000015</v>
      </c>
      <c r="C61" s="290">
        <f>C59+C45+C33</f>
        <v>-134537445.94000012</v>
      </c>
      <c r="D61" s="49" t="s">
        <v>221</v>
      </c>
    </row>
    <row r="62" spans="1:4" ht="11.25" customHeight="1" x14ac:dyDescent="0.2">
      <c r="A62" s="37"/>
      <c r="B62" s="291"/>
      <c r="C62" s="291"/>
      <c r="D62" s="49" t="s">
        <v>221</v>
      </c>
    </row>
    <row r="63" spans="1:4" ht="11.25" customHeight="1" x14ac:dyDescent="0.2">
      <c r="A63" s="34" t="s">
        <v>244</v>
      </c>
      <c r="B63" s="290">
        <v>249107081.03999999</v>
      </c>
      <c r="C63" s="290">
        <v>383644526.98000002</v>
      </c>
      <c r="D63" s="49" t="s">
        <v>221</v>
      </c>
    </row>
    <row r="64" spans="1:4" ht="11.25" customHeight="1" x14ac:dyDescent="0.2">
      <c r="A64" s="37"/>
      <c r="B64" s="291"/>
      <c r="C64" s="291"/>
      <c r="D64" s="49" t="s">
        <v>221</v>
      </c>
    </row>
    <row r="65" spans="1:4" ht="11.25" customHeight="1" x14ac:dyDescent="0.2">
      <c r="A65" s="34" t="s">
        <v>245</v>
      </c>
      <c r="B65" s="290">
        <v>412090960.94999999</v>
      </c>
      <c r="C65" s="290">
        <v>249107081.03999999</v>
      </c>
      <c r="D65" s="49" t="s">
        <v>221</v>
      </c>
    </row>
    <row r="66" spans="1:4" ht="11.25" customHeight="1" x14ac:dyDescent="0.2">
      <c r="A66" s="46"/>
      <c r="B66" s="292"/>
      <c r="C66" s="293"/>
    </row>
    <row r="68" spans="1:4" ht="27.75" customHeight="1" x14ac:dyDescent="0.2">
      <c r="A68" s="484" t="s">
        <v>155</v>
      </c>
      <c r="B68" s="486"/>
      <c r="C68" s="486"/>
    </row>
  </sheetData>
  <sheetProtection formatCells="0" formatColumns="0" formatRows="0" autoFilter="0"/>
  <mergeCells count="2">
    <mergeCell ref="A1:C1"/>
    <mergeCell ref="A68:C68"/>
  </mergeCells>
  <pageMargins left="0.11811023622047245" right="0.11811023622047245" top="0.19685039370078741" bottom="0.15748031496062992" header="0.31496062992125984" footer="0.31496062992125984"/>
  <pageSetup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K15" sqref="K15"/>
    </sheetView>
  </sheetViews>
  <sheetFormatPr baseColWidth="10" defaultColWidth="9.42578125" defaultRowHeight="11.25" x14ac:dyDescent="0.2"/>
  <cols>
    <col min="1" max="1" width="51.140625" style="53" customWidth="1"/>
    <col min="2" max="2" width="13.140625" style="53" customWidth="1"/>
    <col min="3" max="3" width="13.85546875" style="53" customWidth="1"/>
    <col min="4" max="4" width="13.42578125" style="53" customWidth="1"/>
    <col min="5" max="5" width="13.28515625" style="53" customWidth="1"/>
    <col min="6" max="6" width="13" style="53" customWidth="1"/>
    <col min="7" max="16384" width="9.42578125" style="53"/>
  </cols>
  <sheetData>
    <row r="1" spans="1:6" ht="45" customHeight="1" x14ac:dyDescent="0.2">
      <c r="A1" s="478" t="s">
        <v>667</v>
      </c>
      <c r="B1" s="479"/>
      <c r="C1" s="479"/>
      <c r="D1" s="479"/>
      <c r="E1" s="479"/>
      <c r="F1" s="480"/>
    </row>
    <row r="2" spans="1:6" ht="22.5" x14ac:dyDescent="0.2">
      <c r="A2" s="30" t="s">
        <v>100</v>
      </c>
      <c r="B2" s="54" t="s">
        <v>246</v>
      </c>
      <c r="C2" s="54" t="s">
        <v>247</v>
      </c>
      <c r="D2" s="54" t="s">
        <v>248</v>
      </c>
      <c r="E2" s="54" t="s">
        <v>249</v>
      </c>
      <c r="F2" s="54" t="s">
        <v>250</v>
      </c>
    </row>
    <row r="3" spans="1:6" x14ac:dyDescent="0.2">
      <c r="A3" s="55" t="s">
        <v>156</v>
      </c>
      <c r="B3" s="290">
        <f>B4+B12</f>
        <v>2928164673.2199993</v>
      </c>
      <c r="C3" s="290">
        <f t="shared" ref="C3:F3" si="0">C4+C12</f>
        <v>5295639692.1199989</v>
      </c>
      <c r="D3" s="290">
        <f t="shared" si="0"/>
        <v>5188388476.0099993</v>
      </c>
      <c r="E3" s="290">
        <f t="shared" si="0"/>
        <v>3035415889.3299994</v>
      </c>
      <c r="F3" s="290">
        <f t="shared" si="0"/>
        <v>107251216.10999972</v>
      </c>
    </row>
    <row r="4" spans="1:6" x14ac:dyDescent="0.2">
      <c r="A4" s="56" t="s">
        <v>158</v>
      </c>
      <c r="B4" s="290">
        <f>SUM(B5:B11)</f>
        <v>303870190.75999999</v>
      </c>
      <c r="C4" s="290">
        <f>SUM(C5:C11)</f>
        <v>4817300438.6799994</v>
      </c>
      <c r="D4" s="290">
        <f>SUM(D5:D11)</f>
        <v>4626662595.3199997</v>
      </c>
      <c r="E4" s="290">
        <f>SUM(E5:E11)</f>
        <v>494508034.11999983</v>
      </c>
      <c r="F4" s="290">
        <f>SUM(F5:F11)</f>
        <v>190637843.35999984</v>
      </c>
    </row>
    <row r="5" spans="1:6" x14ac:dyDescent="0.2">
      <c r="A5" s="57" t="s">
        <v>160</v>
      </c>
      <c r="B5" s="27">
        <v>249107081.03999999</v>
      </c>
      <c r="C5" s="27">
        <v>2686587300.8699999</v>
      </c>
      <c r="D5" s="27">
        <v>2523603420.96</v>
      </c>
      <c r="E5" s="27">
        <f>B5+C5-D5</f>
        <v>412090960.94999981</v>
      </c>
      <c r="F5" s="27">
        <f t="shared" ref="F5:F11" si="1">E5-B5</f>
        <v>162983879.90999982</v>
      </c>
    </row>
    <row r="6" spans="1:6" x14ac:dyDescent="0.2">
      <c r="A6" s="57" t="s">
        <v>162</v>
      </c>
      <c r="B6" s="27">
        <v>13867939.210000001</v>
      </c>
      <c r="C6" s="27">
        <v>2088216581.6199999</v>
      </c>
      <c r="D6" s="27">
        <v>2058614540.3699999</v>
      </c>
      <c r="E6" s="27">
        <f t="shared" ref="E6:E11" si="2">B6+C6-D6</f>
        <v>43469980.460000038</v>
      </c>
      <c r="F6" s="27">
        <f t="shared" si="1"/>
        <v>29602041.250000037</v>
      </c>
    </row>
    <row r="7" spans="1:6" x14ac:dyDescent="0.2">
      <c r="A7" s="57" t="s">
        <v>164</v>
      </c>
      <c r="B7" s="27">
        <v>40912150.509999998</v>
      </c>
      <c r="C7" s="27">
        <v>42496556.189999998</v>
      </c>
      <c r="D7" s="27">
        <v>44444633.990000002</v>
      </c>
      <c r="E7" s="27">
        <f t="shared" si="2"/>
        <v>38964072.709999986</v>
      </c>
      <c r="F7" s="27">
        <f t="shared" si="1"/>
        <v>-1948077.8000000119</v>
      </c>
    </row>
    <row r="8" spans="1:6" x14ac:dyDescent="0.2">
      <c r="A8" s="57" t="s">
        <v>166</v>
      </c>
      <c r="B8" s="27">
        <v>0</v>
      </c>
      <c r="C8" s="27">
        <v>0</v>
      </c>
      <c r="D8" s="27">
        <v>0</v>
      </c>
      <c r="E8" s="27">
        <f t="shared" si="2"/>
        <v>0</v>
      </c>
      <c r="F8" s="27">
        <f t="shared" si="1"/>
        <v>0</v>
      </c>
    </row>
    <row r="9" spans="1:6" x14ac:dyDescent="0.2">
      <c r="A9" s="57" t="s">
        <v>168</v>
      </c>
      <c r="B9" s="27">
        <v>0</v>
      </c>
      <c r="C9" s="27">
        <v>0</v>
      </c>
      <c r="D9" s="27">
        <v>0</v>
      </c>
      <c r="E9" s="27">
        <f t="shared" si="2"/>
        <v>0</v>
      </c>
      <c r="F9" s="27">
        <f t="shared" si="1"/>
        <v>0</v>
      </c>
    </row>
    <row r="10" spans="1:6" x14ac:dyDescent="0.2">
      <c r="A10" s="57" t="s">
        <v>170</v>
      </c>
      <c r="B10" s="27">
        <v>0</v>
      </c>
      <c r="C10" s="27">
        <v>0</v>
      </c>
      <c r="D10" s="27">
        <v>0</v>
      </c>
      <c r="E10" s="27">
        <f t="shared" si="2"/>
        <v>0</v>
      </c>
      <c r="F10" s="27">
        <f t="shared" si="1"/>
        <v>0</v>
      </c>
    </row>
    <row r="11" spans="1:6" x14ac:dyDescent="0.2">
      <c r="A11" s="57" t="s">
        <v>172</v>
      </c>
      <c r="B11" s="27">
        <v>-16980</v>
      </c>
      <c r="C11" s="27">
        <v>0</v>
      </c>
      <c r="D11" s="27">
        <v>0</v>
      </c>
      <c r="E11" s="27">
        <f t="shared" si="2"/>
        <v>-16980</v>
      </c>
      <c r="F11" s="27">
        <f t="shared" si="1"/>
        <v>0</v>
      </c>
    </row>
    <row r="12" spans="1:6" x14ac:dyDescent="0.2">
      <c r="A12" s="56" t="s">
        <v>177</v>
      </c>
      <c r="B12" s="290">
        <f>SUM(B13:B21)</f>
        <v>2624294482.4599996</v>
      </c>
      <c r="C12" s="290">
        <f>SUM(C13:C21)</f>
        <v>478339253.44</v>
      </c>
      <c r="D12" s="290">
        <f>SUM(D13:D21)</f>
        <v>561725880.68999994</v>
      </c>
      <c r="E12" s="290">
        <f>SUM(E13:E21)</f>
        <v>2540907855.2099996</v>
      </c>
      <c r="F12" s="290">
        <f>SUM(F13:F21)</f>
        <v>-83386627.250000119</v>
      </c>
    </row>
    <row r="13" spans="1:6" x14ac:dyDescent="0.2">
      <c r="A13" s="57" t="s">
        <v>178</v>
      </c>
      <c r="B13" s="27">
        <v>4729855.74</v>
      </c>
      <c r="C13" s="27">
        <v>0</v>
      </c>
      <c r="D13" s="27">
        <v>0</v>
      </c>
      <c r="E13" s="27">
        <f>B13+C13-D13</f>
        <v>4729855.74</v>
      </c>
      <c r="F13" s="27">
        <f t="shared" ref="F13:F21" si="3">E13-B13</f>
        <v>0</v>
      </c>
    </row>
    <row r="14" spans="1:6" x14ac:dyDescent="0.2">
      <c r="A14" s="57" t="s">
        <v>180</v>
      </c>
      <c r="B14" s="294">
        <v>0</v>
      </c>
      <c r="C14" s="294">
        <v>0</v>
      </c>
      <c r="D14" s="294">
        <v>0</v>
      </c>
      <c r="E14" s="294">
        <f t="shared" ref="E14:E21" si="4">B14+C14-D14</f>
        <v>0</v>
      </c>
      <c r="F14" s="294">
        <f t="shared" si="3"/>
        <v>0</v>
      </c>
    </row>
    <row r="15" spans="1:6" x14ac:dyDescent="0.2">
      <c r="A15" s="57" t="s">
        <v>182</v>
      </c>
      <c r="B15" s="294">
        <v>2446900046.1599998</v>
      </c>
      <c r="C15" s="294">
        <v>393947272.43000001</v>
      </c>
      <c r="D15" s="294">
        <v>516304803.10000002</v>
      </c>
      <c r="E15" s="294">
        <f t="shared" si="4"/>
        <v>2324542515.4899998</v>
      </c>
      <c r="F15" s="294">
        <f t="shared" si="3"/>
        <v>-122357530.67000008</v>
      </c>
    </row>
    <row r="16" spans="1:6" x14ac:dyDescent="0.2">
      <c r="A16" s="57" t="s">
        <v>184</v>
      </c>
      <c r="B16" s="27">
        <v>474753919.82999998</v>
      </c>
      <c r="C16" s="27">
        <v>80591840.359999999</v>
      </c>
      <c r="D16" s="27">
        <v>43520936.939999998</v>
      </c>
      <c r="E16" s="27">
        <f t="shared" si="4"/>
        <v>511824823.24999994</v>
      </c>
      <c r="F16" s="27">
        <f t="shared" si="3"/>
        <v>37070903.419999957</v>
      </c>
    </row>
    <row r="17" spans="1:6" x14ac:dyDescent="0.2">
      <c r="A17" s="57" t="s">
        <v>186</v>
      </c>
      <c r="B17" s="27">
        <v>13335260.560000001</v>
      </c>
      <c r="C17" s="27">
        <v>3800000</v>
      </c>
      <c r="D17" s="27">
        <v>1900000</v>
      </c>
      <c r="E17" s="27">
        <f t="shared" si="4"/>
        <v>15235260.560000002</v>
      </c>
      <c r="F17" s="27">
        <f t="shared" si="3"/>
        <v>1900000.0000000019</v>
      </c>
    </row>
    <row r="18" spans="1:6" x14ac:dyDescent="0.2">
      <c r="A18" s="57" t="s">
        <v>188</v>
      </c>
      <c r="B18" s="27">
        <v>-316656845.81</v>
      </c>
      <c r="C18" s="27">
        <v>140.65</v>
      </c>
      <c r="D18" s="27">
        <v>140.65</v>
      </c>
      <c r="E18" s="27">
        <f t="shared" si="4"/>
        <v>-316656845.81</v>
      </c>
      <c r="F18" s="27">
        <f t="shared" si="3"/>
        <v>0</v>
      </c>
    </row>
    <row r="19" spans="1:6" x14ac:dyDescent="0.2">
      <c r="A19" s="57" t="s">
        <v>190</v>
      </c>
      <c r="B19" s="27">
        <v>1232245.98</v>
      </c>
      <c r="C19" s="27">
        <v>0</v>
      </c>
      <c r="D19" s="27">
        <v>0</v>
      </c>
      <c r="E19" s="27">
        <f t="shared" si="4"/>
        <v>1232245.98</v>
      </c>
      <c r="F19" s="27">
        <f t="shared" si="3"/>
        <v>0</v>
      </c>
    </row>
    <row r="20" spans="1:6" x14ac:dyDescent="0.2">
      <c r="A20" s="57" t="s">
        <v>192</v>
      </c>
      <c r="B20" s="27">
        <v>0</v>
      </c>
      <c r="C20" s="27">
        <v>0</v>
      </c>
      <c r="D20" s="27">
        <v>0</v>
      </c>
      <c r="E20" s="27">
        <f t="shared" si="4"/>
        <v>0</v>
      </c>
      <c r="F20" s="27">
        <f t="shared" si="3"/>
        <v>0</v>
      </c>
    </row>
    <row r="21" spans="1:6" x14ac:dyDescent="0.2">
      <c r="A21" s="57" t="s">
        <v>193</v>
      </c>
      <c r="B21" s="27">
        <v>0</v>
      </c>
      <c r="C21" s="27">
        <v>0</v>
      </c>
      <c r="D21" s="27">
        <v>0</v>
      </c>
      <c r="E21" s="27">
        <f t="shared" si="4"/>
        <v>0</v>
      </c>
      <c r="F21" s="27">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Angélica Guadalupe González Gallardo</cp:lastModifiedBy>
  <cp:lastPrinted>2025-10-17T18:17:18Z</cp:lastPrinted>
  <dcterms:created xsi:type="dcterms:W3CDTF">2022-05-30T14:17:15Z</dcterms:created>
  <dcterms:modified xsi:type="dcterms:W3CDTF">2025-10-17T18:19:39Z</dcterms:modified>
</cp:coreProperties>
</file>